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571"/>
  <workbookPr/>
  <mc:AlternateContent xmlns:mc="http://schemas.openxmlformats.org/markup-compatibility/2006">
    <mc:Choice Requires="x15">
      <x15ac:absPath xmlns:x15ac="http://schemas.microsoft.com/office/spreadsheetml/2010/11/ac" url="C:\Users\Vertex42.com\Documents\VERTEX42\TEMPLATES\TEMPLATE - TimeSheet\"/>
    </mc:Choice>
  </mc:AlternateContent>
  <bookViews>
    <workbookView xWindow="120" yWindow="60" windowWidth="19275" windowHeight="12690"/>
  </bookViews>
  <sheets>
    <sheet name="Weekly" sheetId="1" r:id="rId1"/>
    <sheet name="Weekly_hmm" sheetId="15" r:id="rId2"/>
    <sheet name="Weekly_CA" sheetId="17" r:id="rId3"/>
    <sheet name="Weekly_hmm_CA" sheetId="19" r:id="rId4"/>
    <sheet name="©" sheetId="13" r:id="rId5"/>
  </sheets>
  <definedNames>
    <definedName name="_xlnm.Print_Area" localSheetId="0">Weekly!$A$1:$K$28</definedName>
    <definedName name="_xlnm.Print_Area" localSheetId="2">Weekly_CA!$A$1:$L$28</definedName>
    <definedName name="_xlnm.Print_Area" localSheetId="1">Weekly_hmm!$A$1:$K$28</definedName>
    <definedName name="_xlnm.Print_Area" localSheetId="3">Weekly_hmm_CA!$A$1:$L$28</definedName>
    <definedName name="valuevx">42.314159</definedName>
    <definedName name="vertex42_copyright" hidden="1">"© 2010-2014 Vertex42 LLC"</definedName>
    <definedName name="vertex42_id" hidden="1">"time-card-calculator.xlsx"</definedName>
    <definedName name="vertex42_title" hidden="1">"Time Card Calculator"</definedName>
  </definedNames>
  <calcPr calcId="162913"/>
</workbook>
</file>

<file path=xl/calcChain.xml><?xml version="1.0" encoding="utf-8"?>
<calcChain xmlns="http://schemas.openxmlformats.org/spreadsheetml/2006/main">
  <c r="M2" i="1" l="1"/>
  <c r="I13" i="19" l="1"/>
  <c r="H21" i="17"/>
  <c r="I21" i="17"/>
  <c r="I21" i="19"/>
  <c r="H21" i="19"/>
  <c r="K22" i="17"/>
  <c r="L20" i="19"/>
  <c r="L22" i="19" s="1"/>
  <c r="K20" i="19"/>
  <c r="K22" i="19" s="1"/>
  <c r="J20" i="19"/>
  <c r="J22" i="19" s="1"/>
  <c r="F19" i="19"/>
  <c r="F18" i="19"/>
  <c r="F17" i="19"/>
  <c r="F16" i="19"/>
  <c r="F15" i="19"/>
  <c r="F14" i="19"/>
  <c r="F13" i="19"/>
  <c r="I14" i="19" s="1"/>
  <c r="A13" i="19"/>
  <c r="A14" i="19" s="1"/>
  <c r="A15" i="19" s="1"/>
  <c r="A16" i="19" s="1"/>
  <c r="A17" i="19" s="1"/>
  <c r="A18" i="19" s="1"/>
  <c r="A19" i="19" s="1"/>
  <c r="X9" i="19"/>
  <c r="X6" i="19"/>
  <c r="N2" i="19"/>
  <c r="L20" i="17"/>
  <c r="L22" i="17" s="1"/>
  <c r="K20" i="17"/>
  <c r="J20" i="17"/>
  <c r="J22" i="17" s="1"/>
  <c r="F19" i="17"/>
  <c r="F18" i="17"/>
  <c r="F17" i="17"/>
  <c r="F16" i="17"/>
  <c r="F15" i="17"/>
  <c r="F14" i="17"/>
  <c r="F13" i="17"/>
  <c r="I14" i="17" s="1"/>
  <c r="A13" i="17"/>
  <c r="A14" i="17" s="1"/>
  <c r="A15" i="17" s="1"/>
  <c r="A16" i="17" s="1"/>
  <c r="A17" i="17" s="1"/>
  <c r="A18" i="17" s="1"/>
  <c r="A19" i="17" s="1"/>
  <c r="X9" i="17"/>
  <c r="X6" i="17"/>
  <c r="H19" i="19" l="1"/>
  <c r="I19" i="19"/>
  <c r="I20" i="19" s="1"/>
  <c r="I22" i="19" s="1"/>
  <c r="I18" i="19"/>
  <c r="I17" i="19"/>
  <c r="I16" i="19"/>
  <c r="I15" i="19"/>
  <c r="H13" i="19"/>
  <c r="G13" i="19" s="1"/>
  <c r="H14" i="19" s="1"/>
  <c r="G14" i="19" s="1"/>
  <c r="H15" i="19" s="1"/>
  <c r="G15" i="19" s="1"/>
  <c r="N2" i="17"/>
  <c r="T9" i="17" s="1"/>
  <c r="I13" i="17"/>
  <c r="I17" i="17"/>
  <c r="H13" i="17"/>
  <c r="I16" i="17"/>
  <c r="I15" i="17"/>
  <c r="I18" i="17"/>
  <c r="T9" i="19"/>
  <c r="P9" i="19"/>
  <c r="T8" i="19"/>
  <c r="P8" i="19"/>
  <c r="S7" i="19"/>
  <c r="O7" i="19"/>
  <c r="R6" i="19"/>
  <c r="N6" i="19"/>
  <c r="R5" i="19"/>
  <c r="N5" i="19"/>
  <c r="Q4" i="19"/>
  <c r="S9" i="19"/>
  <c r="O9" i="19"/>
  <c r="S8" i="19"/>
  <c r="O8" i="19"/>
  <c r="R7" i="19"/>
  <c r="N7" i="19"/>
  <c r="Q6" i="19"/>
  <c r="Q5" i="19"/>
  <c r="T4" i="19"/>
  <c r="P4" i="19"/>
  <c r="R9" i="19"/>
  <c r="N9" i="19"/>
  <c r="R8" i="19"/>
  <c r="N8" i="19"/>
  <c r="Q7" i="19"/>
  <c r="T6" i="19"/>
  <c r="P6" i="19"/>
  <c r="T5" i="19"/>
  <c r="P5" i="19"/>
  <c r="S4" i="19"/>
  <c r="O4" i="19"/>
  <c r="Q9" i="19"/>
  <c r="Q8" i="19"/>
  <c r="T7" i="19"/>
  <c r="P7" i="19"/>
  <c r="S6" i="19"/>
  <c r="O6" i="19"/>
  <c r="S5" i="19"/>
  <c r="O5" i="19"/>
  <c r="R4" i="19"/>
  <c r="N4" i="19"/>
  <c r="H21" i="15"/>
  <c r="K20" i="15"/>
  <c r="K22" i="15" s="1"/>
  <c r="J20" i="15"/>
  <c r="J22" i="15" s="1"/>
  <c r="I20" i="15"/>
  <c r="I22" i="15" s="1"/>
  <c r="F14" i="15"/>
  <c r="F15" i="15"/>
  <c r="F16" i="15"/>
  <c r="F17" i="15"/>
  <c r="F18" i="15"/>
  <c r="F19" i="15"/>
  <c r="F13" i="15"/>
  <c r="A13" i="15"/>
  <c r="A14" i="15" s="1"/>
  <c r="A15" i="15" s="1"/>
  <c r="A16" i="15" s="1"/>
  <c r="A17" i="15" s="1"/>
  <c r="A18" i="15" s="1"/>
  <c r="A19" i="15" s="1"/>
  <c r="W8" i="15"/>
  <c r="W6" i="15"/>
  <c r="M2" i="15"/>
  <c r="R5" i="17" l="1"/>
  <c r="N7" i="17"/>
  <c r="S5" i="17"/>
  <c r="N5" i="17"/>
  <c r="Q6" i="17"/>
  <c r="N4" i="17"/>
  <c r="T8" i="17"/>
  <c r="Q4" i="17"/>
  <c r="Q5" i="17"/>
  <c r="Q7" i="17"/>
  <c r="P8" i="17"/>
  <c r="S9" i="17"/>
  <c r="R9" i="17"/>
  <c r="P5" i="17"/>
  <c r="S7" i="17"/>
  <c r="O9" i="17"/>
  <c r="N9" i="17"/>
  <c r="O4" i="17"/>
  <c r="O7" i="17"/>
  <c r="S8" i="17"/>
  <c r="Q8" i="17"/>
  <c r="R6" i="17"/>
  <c r="O8" i="17"/>
  <c r="T7" i="17"/>
  <c r="P9" i="17"/>
  <c r="N6" i="17"/>
  <c r="R7" i="17"/>
  <c r="O6" i="17"/>
  <c r="G19" i="19"/>
  <c r="P6" i="17"/>
  <c r="T4" i="17"/>
  <c r="R8" i="17"/>
  <c r="P7" i="17"/>
  <c r="O5" i="17"/>
  <c r="T5" i="17"/>
  <c r="S4" i="17"/>
  <c r="P4" i="17"/>
  <c r="Q9" i="17"/>
  <c r="S6" i="17"/>
  <c r="R4" i="17"/>
  <c r="T6" i="17"/>
  <c r="N8" i="17"/>
  <c r="G13" i="17"/>
  <c r="H14" i="17" s="1"/>
  <c r="G14" i="17" s="1"/>
  <c r="H15" i="17" s="1"/>
  <c r="G15" i="17" s="1"/>
  <c r="H16" i="17" s="1"/>
  <c r="G16" i="17" s="1"/>
  <c r="H16" i="19"/>
  <c r="G16" i="19" s="1"/>
  <c r="H13" i="15"/>
  <c r="S9" i="15"/>
  <c r="O9" i="15"/>
  <c r="S8" i="15"/>
  <c r="O8" i="15"/>
  <c r="R7" i="15"/>
  <c r="N7" i="15"/>
  <c r="Q6" i="15"/>
  <c r="M6" i="15"/>
  <c r="Q5" i="15"/>
  <c r="M5" i="15"/>
  <c r="P4" i="15"/>
  <c r="Q9" i="15"/>
  <c r="Q8" i="15"/>
  <c r="M8" i="15"/>
  <c r="P7" i="15"/>
  <c r="O5" i="15"/>
  <c r="N4" i="15"/>
  <c r="R9" i="15"/>
  <c r="N9" i="15"/>
  <c r="R8" i="15"/>
  <c r="N8" i="15"/>
  <c r="Q7" i="15"/>
  <c r="M7" i="15"/>
  <c r="P6" i="15"/>
  <c r="P5" i="15"/>
  <c r="S4" i="15"/>
  <c r="O4" i="15"/>
  <c r="M9" i="15"/>
  <c r="S6" i="15"/>
  <c r="S5" i="15"/>
  <c r="P9" i="15"/>
  <c r="P8" i="15"/>
  <c r="S7" i="15"/>
  <c r="O7" i="15"/>
  <c r="R6" i="15"/>
  <c r="N6" i="15"/>
  <c r="R5" i="15"/>
  <c r="N5" i="15"/>
  <c r="Q4" i="15"/>
  <c r="M4" i="15"/>
  <c r="O6" i="15"/>
  <c r="R4" i="15"/>
  <c r="G13" i="15"/>
  <c r="F14" i="1"/>
  <c r="F15" i="1"/>
  <c r="F16" i="1"/>
  <c r="F17" i="1"/>
  <c r="F18" i="1"/>
  <c r="F19" i="1"/>
  <c r="F13" i="1"/>
  <c r="H21" i="1"/>
  <c r="W8" i="1"/>
  <c r="W6" i="1"/>
  <c r="H17" i="19" l="1"/>
  <c r="G17" i="19" s="1"/>
  <c r="H18" i="19" s="1"/>
  <c r="G18" i="19" s="1"/>
  <c r="H17" i="17"/>
  <c r="G17" i="17" s="1"/>
  <c r="H14" i="15"/>
  <c r="M5" i="1"/>
  <c r="Q5" i="1"/>
  <c r="N6" i="1"/>
  <c r="R6" i="1"/>
  <c r="O7" i="1"/>
  <c r="S7" i="1"/>
  <c r="P8" i="1"/>
  <c r="M9" i="1"/>
  <c r="Q9" i="1"/>
  <c r="R5" i="1"/>
  <c r="O6" i="1"/>
  <c r="S6" i="1"/>
  <c r="P7" i="1"/>
  <c r="M8" i="1"/>
  <c r="Q8" i="1"/>
  <c r="N9" i="1"/>
  <c r="R9" i="1"/>
  <c r="S5" i="1"/>
  <c r="P6" i="1"/>
  <c r="M7" i="1"/>
  <c r="Q7" i="1"/>
  <c r="N8" i="1"/>
  <c r="R8" i="1"/>
  <c r="O9" i="1"/>
  <c r="S9" i="1"/>
  <c r="N5" i="1"/>
  <c r="O5" i="1"/>
  <c r="P5" i="1"/>
  <c r="M6" i="1"/>
  <c r="Q6" i="1"/>
  <c r="N7" i="1"/>
  <c r="R7" i="1"/>
  <c r="O8" i="1"/>
  <c r="S8" i="1"/>
  <c r="P9" i="1"/>
  <c r="M4" i="1"/>
  <c r="N4" i="1"/>
  <c r="R4" i="1"/>
  <c r="O4" i="1"/>
  <c r="S4" i="1"/>
  <c r="P4" i="1"/>
  <c r="Q4" i="1"/>
  <c r="J20" i="1"/>
  <c r="J22" i="1" s="1"/>
  <c r="A13" i="1"/>
  <c r="A14" i="1" s="1"/>
  <c r="A15" i="1" s="1"/>
  <c r="A16" i="1" s="1"/>
  <c r="A17" i="1" s="1"/>
  <c r="A18" i="1" s="1"/>
  <c r="A19" i="1" s="1"/>
  <c r="K20" i="1"/>
  <c r="K22" i="1" s="1"/>
  <c r="I20" i="1"/>
  <c r="I22" i="1" s="1"/>
  <c r="G14" i="15" l="1"/>
  <c r="H15" i="15"/>
  <c r="H13" i="1"/>
  <c r="G13" i="1" s="1"/>
  <c r="H18" i="17" l="1"/>
  <c r="H19" i="17"/>
  <c r="G15" i="15"/>
  <c r="H16" i="15"/>
  <c r="G16" i="15" s="1"/>
  <c r="H14" i="1"/>
  <c r="G14" i="1" s="1"/>
  <c r="I19" i="17" l="1"/>
  <c r="I20" i="17" s="1"/>
  <c r="I22" i="17" s="1"/>
  <c r="H20" i="17"/>
  <c r="H22" i="17" s="1"/>
  <c r="G18" i="17"/>
  <c r="H17" i="15"/>
  <c r="G17" i="15" s="1"/>
  <c r="H18" i="15" s="1"/>
  <c r="H15" i="1"/>
  <c r="G15" i="1" s="1"/>
  <c r="H16" i="1" s="1"/>
  <c r="G16" i="1" s="1"/>
  <c r="G19" i="17" l="1"/>
  <c r="G20" i="17" s="1"/>
  <c r="G22" i="17" s="1"/>
  <c r="K25" i="17" s="1"/>
  <c r="G18" i="15"/>
  <c r="H17" i="1"/>
  <c r="G17" i="1" s="1"/>
  <c r="H18" i="1" s="1"/>
  <c r="G18" i="1" s="1"/>
  <c r="H19" i="1" s="1"/>
  <c r="G19" i="1" s="1"/>
  <c r="G20" i="1" s="1"/>
  <c r="G22" i="1" s="1"/>
  <c r="H19" i="15" l="1"/>
  <c r="H20" i="1"/>
  <c r="H22" i="1" s="1"/>
  <c r="J25" i="1" s="1"/>
  <c r="G19" i="15" l="1"/>
  <c r="H20" i="15"/>
  <c r="G20" i="19" l="1"/>
  <c r="G22" i="19" s="1"/>
  <c r="H20" i="19"/>
  <c r="H22" i="19" s="1"/>
  <c r="H22" i="15"/>
  <c r="G20" i="15"/>
  <c r="K25" i="19" l="1"/>
  <c r="G22" i="15"/>
  <c r="J25" i="15" s="1"/>
</calcChain>
</file>

<file path=xl/sharedStrings.xml><?xml version="1.0" encoding="utf-8"?>
<sst xmlns="http://schemas.openxmlformats.org/spreadsheetml/2006/main" count="255" uniqueCount="83">
  <si>
    <t>Date</t>
  </si>
  <si>
    <t>Employee Name:</t>
  </si>
  <si>
    <t>Manager Name:</t>
  </si>
  <si>
    <t>Week Starting:</t>
  </si>
  <si>
    <t>Employee Signature</t>
  </si>
  <si>
    <t>Manager Signature</t>
  </si>
  <si>
    <t>Day of Week</t>
  </si>
  <si>
    <t>Time
In</t>
  </si>
  <si>
    <t>Time
Out</t>
  </si>
  <si>
    <t>Total
Hrs</t>
  </si>
  <si>
    <t>[Company Name]</t>
  </si>
  <si>
    <t>[Address 1]</t>
  </si>
  <si>
    <t>[Address 2]</t>
  </si>
  <si>
    <t>[City, State  ZIP]</t>
  </si>
  <si>
    <t>Total Hrs:</t>
  </si>
  <si>
    <t>[Phone]</t>
  </si>
  <si>
    <t>[42]</t>
  </si>
  <si>
    <t>Rate/Hr:</t>
  </si>
  <si>
    <t>Total [h]:mm</t>
  </si>
  <si>
    <t>Su</t>
  </si>
  <si>
    <t>M</t>
  </si>
  <si>
    <t>Tu</t>
  </si>
  <si>
    <t>W</t>
  </si>
  <si>
    <t>Th</t>
  </si>
  <si>
    <t>F</t>
  </si>
  <si>
    <t>Sa</t>
  </si>
  <si>
    <t>Total Pay:</t>
  </si>
  <si>
    <t>Grand Total Pay:</t>
  </si>
  <si>
    <t>Overtime Options</t>
  </si>
  <si>
    <t>Hrs</t>
  </si>
  <si>
    <t>Options</t>
  </si>
  <si>
    <t>Weekly Time Card</t>
  </si>
  <si>
    <t>© 2010-2014 Vertex42 LLC</t>
  </si>
  <si>
    <t>to the right of the calendar above</t>
  </si>
  <si>
    <r>
      <t xml:space="preserve">Breaks
</t>
    </r>
    <r>
      <rPr>
        <sz val="8"/>
        <color indexed="9"/>
        <rFont val="Arial"/>
        <family val="1"/>
        <scheme val="major"/>
      </rPr>
      <t>(minutes)</t>
    </r>
  </si>
  <si>
    <r>
      <t>Regular</t>
    </r>
    <r>
      <rPr>
        <sz val="10"/>
        <color indexed="9"/>
        <rFont val="Arial"/>
        <family val="1"/>
        <scheme val="major"/>
      </rPr>
      <t xml:space="preserve">
Hrs</t>
    </r>
  </si>
  <si>
    <r>
      <t>Overtime</t>
    </r>
    <r>
      <rPr>
        <sz val="10"/>
        <color indexed="9"/>
        <rFont val="Arial"/>
        <family val="1"/>
        <scheme val="major"/>
      </rPr>
      <t xml:space="preserve">
Hrs</t>
    </r>
  </si>
  <si>
    <r>
      <t xml:space="preserve">Sick
</t>
    </r>
    <r>
      <rPr>
        <sz val="10"/>
        <color indexed="9"/>
        <rFont val="Arial"/>
        <family val="1"/>
        <scheme val="major"/>
      </rPr>
      <t>Hrs</t>
    </r>
  </si>
  <si>
    <r>
      <t xml:space="preserve">Holiday
</t>
    </r>
    <r>
      <rPr>
        <sz val="10"/>
        <color indexed="9"/>
        <rFont val="Arial"/>
        <family val="1"/>
        <scheme val="major"/>
      </rPr>
      <t>Hrs</t>
    </r>
  </si>
  <si>
    <r>
      <t xml:space="preserve">Vacation
</t>
    </r>
    <r>
      <rPr>
        <sz val="10"/>
        <color indexed="9"/>
        <rFont val="Arial"/>
        <family val="1"/>
        <scheme val="major"/>
      </rPr>
      <t>Hrs</t>
    </r>
  </si>
  <si>
    <t>By Vertex42.com</t>
  </si>
  <si>
    <t>This spreadsheet, including all worksheets and associated content is considered a copyrighted work under the United States and other copyright laws.</t>
  </si>
  <si>
    <t>Do not submit copies or modifications of this template to any website or online template gallery.</t>
  </si>
  <si>
    <t>Please review the following license agreement to learn how you may or may not use this template. Thank you.</t>
  </si>
  <si>
    <t>See License Agreement</t>
  </si>
  <si>
    <r>
      <rPr>
        <b/>
        <sz val="11"/>
        <color theme="1"/>
        <rFont val="Arial"/>
        <family val="2"/>
      </rPr>
      <t>Do not delete this worksheet.</t>
    </r>
    <r>
      <rPr>
        <sz val="11"/>
        <rFont val="Arial"/>
        <family val="2"/>
      </rPr>
      <t xml:space="preserve"> If necessary, you may hide it by right-clicking on the tab and selecting Hide.</t>
    </r>
  </si>
  <si>
    <t>Time Card Calculator</t>
  </si>
  <si>
    <t>for hours worked (not Sick, Holiday, etc.)</t>
  </si>
  <si>
    <t>• Time In / Time Out should only be recorded</t>
  </si>
  <si>
    <t>• Remember to update the Overtime Options</t>
  </si>
  <si>
    <t xml:space="preserve">Daily </t>
  </si>
  <si>
    <t xml:space="preserve">After </t>
  </si>
  <si>
    <t xml:space="preserve">Weekly </t>
  </si>
  <si>
    <t>Yes</t>
  </si>
  <si>
    <t>No</t>
  </si>
  <si>
    <t>← Delete or hide this row if you do not want to show it</t>
  </si>
  <si>
    <t>Total Hrs is rounded to the nearest minute.</t>
  </si>
  <si>
    <t>• You can control rounding via the times you enter.</t>
  </si>
  <si>
    <t>• You can hide (but do not delete) columns M through W</t>
  </si>
  <si>
    <t>Instructions and Notes</t>
  </si>
  <si>
    <t xml:space="preserve">Month </t>
  </si>
  <si>
    <t>• This version displays hours in [h]:mm format</t>
  </si>
  <si>
    <r>
      <t xml:space="preserve">Total
</t>
    </r>
    <r>
      <rPr>
        <sz val="8"/>
        <color indexed="9"/>
        <rFont val="Arial"/>
        <family val="2"/>
        <scheme val="major"/>
      </rPr>
      <t>[h]:mm</t>
    </r>
  </si>
  <si>
    <r>
      <t>Regular</t>
    </r>
    <r>
      <rPr>
        <sz val="10"/>
        <color indexed="9"/>
        <rFont val="Arial"/>
        <family val="1"/>
        <scheme val="major"/>
      </rPr>
      <t xml:space="preserve">
</t>
    </r>
    <r>
      <rPr>
        <sz val="8"/>
        <color indexed="9"/>
        <rFont val="Arial"/>
        <family val="2"/>
        <scheme val="major"/>
      </rPr>
      <t>[h]:mm</t>
    </r>
  </si>
  <si>
    <r>
      <t>Overtime</t>
    </r>
    <r>
      <rPr>
        <sz val="10"/>
        <color indexed="9"/>
        <rFont val="Arial"/>
        <family val="1"/>
        <scheme val="major"/>
      </rPr>
      <t xml:space="preserve">
</t>
    </r>
    <r>
      <rPr>
        <sz val="8"/>
        <color indexed="9"/>
        <rFont val="Arial"/>
        <family val="2"/>
        <scheme val="major"/>
      </rPr>
      <t>[h]:mm</t>
    </r>
  </si>
  <si>
    <r>
      <t xml:space="preserve">Sick
</t>
    </r>
    <r>
      <rPr>
        <sz val="8"/>
        <color indexed="9"/>
        <rFont val="Arial"/>
        <family val="2"/>
        <scheme val="major"/>
      </rPr>
      <t>[h]:mm</t>
    </r>
  </si>
  <si>
    <r>
      <t xml:space="preserve">Holiday
</t>
    </r>
    <r>
      <rPr>
        <sz val="8"/>
        <color indexed="9"/>
        <rFont val="Arial"/>
        <family val="2"/>
        <scheme val="major"/>
      </rPr>
      <t>[h]:mm</t>
    </r>
  </si>
  <si>
    <r>
      <t xml:space="preserve">Vacation
</t>
    </r>
    <r>
      <rPr>
        <sz val="8"/>
        <color indexed="9"/>
        <rFont val="Arial"/>
        <family val="2"/>
        <scheme val="major"/>
      </rPr>
      <t>[h]:mm</t>
    </r>
  </si>
  <si>
    <t xml:space="preserve">Up To </t>
  </si>
  <si>
    <r>
      <t>1.5x OT</t>
    </r>
    <r>
      <rPr>
        <sz val="10"/>
        <color indexed="9"/>
        <rFont val="Arial"/>
        <family val="1"/>
        <scheme val="major"/>
      </rPr>
      <t xml:space="preserve">
Hrs</t>
    </r>
  </si>
  <si>
    <r>
      <t>2x OT</t>
    </r>
    <r>
      <rPr>
        <sz val="10"/>
        <color indexed="9"/>
        <rFont val="Arial"/>
        <family val="1"/>
        <scheme val="major"/>
      </rPr>
      <t xml:space="preserve">
Hrs</t>
    </r>
  </si>
  <si>
    <r>
      <t>1.5x OT</t>
    </r>
    <r>
      <rPr>
        <sz val="10"/>
        <color indexed="9"/>
        <rFont val="Arial"/>
        <family val="1"/>
        <scheme val="major"/>
      </rPr>
      <t xml:space="preserve">
</t>
    </r>
    <r>
      <rPr>
        <sz val="8"/>
        <color indexed="9"/>
        <rFont val="Arial"/>
        <family val="2"/>
        <scheme val="major"/>
      </rPr>
      <t>[h]:mm</t>
    </r>
  </si>
  <si>
    <r>
      <t>2x OT</t>
    </r>
    <r>
      <rPr>
        <sz val="10"/>
        <color indexed="9"/>
        <rFont val="Arial"/>
        <family val="1"/>
        <scheme val="major"/>
      </rPr>
      <t xml:space="preserve">
</t>
    </r>
    <r>
      <rPr>
        <sz val="8"/>
        <color indexed="9"/>
        <rFont val="Arial"/>
        <family val="2"/>
        <scheme val="major"/>
      </rPr>
      <t>[h]:mm</t>
    </r>
  </si>
  <si>
    <t>Summary of California Overtime Rules:</t>
  </si>
  <si>
    <t>• Double-time for anything beyond 12 hours in any one work day</t>
  </si>
  <si>
    <r>
      <t xml:space="preserve">Vac.
</t>
    </r>
    <r>
      <rPr>
        <sz val="10"/>
        <color indexed="9"/>
        <rFont val="Arial"/>
        <family val="1"/>
        <scheme val="major"/>
      </rPr>
      <t>Hrs</t>
    </r>
  </si>
  <si>
    <r>
      <t xml:space="preserve">Vac.
</t>
    </r>
    <r>
      <rPr>
        <sz val="8"/>
        <color indexed="9"/>
        <rFont val="Arial"/>
        <family val="2"/>
        <scheme val="major"/>
      </rPr>
      <t>[h]:mm</t>
    </r>
  </si>
  <si>
    <t>• Time-and-a-half for the first 8 hours of the 7th consecutive day</t>
  </si>
  <si>
    <t>• Double time on anything beyond 8 hours on the 7th consecutive day</t>
  </si>
  <si>
    <t>• Time-and-a-half for anything beyond 8 hours in any one work day</t>
  </si>
  <si>
    <t xml:space="preserve">Year </t>
  </si>
  <si>
    <t>https://www.vertex42.com/ExcelTemplates/time-card-calculator.html</t>
  </si>
  <si>
    <t>https://www.vertex42.com/licensing/EULA_privateuse.html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</si>
</sst>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h:mm\ AM/PM;@"/>
    <numFmt numFmtId="165" formatCode="ddd\ m/d"/>
    <numFmt numFmtId="166" formatCode="d"/>
    <numFmt numFmtId="167" formatCode="[h]:mm"/>
    <numFmt numFmtId="168" formatCode="mmmm\ yyyy"/>
  </numFmts>
  <fonts count="49" x14ac:knownFonts="1">
    <font>
      <sz val="10"/>
      <name val="Trebuchet MS"/>
      <family val="2"/>
    </font>
    <font>
      <sz val="10"/>
      <name val="Verdana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Tahoma"/>
      <family val="2"/>
    </font>
    <font>
      <sz val="8"/>
      <name val="Trebuchet MS"/>
      <family val="2"/>
    </font>
    <font>
      <sz val="10"/>
      <color indexed="22"/>
      <name val="Trebuchet MS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36"/>
      <name val="Calibri"/>
      <family val="2"/>
    </font>
    <font>
      <b/>
      <sz val="11"/>
      <color indexed="5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53"/>
      <name val="Calibri"/>
      <family val="2"/>
    </font>
    <font>
      <sz val="11"/>
      <color indexed="50"/>
      <name val="Calibri"/>
      <family val="2"/>
    </font>
    <font>
      <sz val="11"/>
      <color indexed="59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8"/>
      <color indexed="18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Arial"/>
      <family val="2"/>
    </font>
    <font>
      <b/>
      <sz val="12"/>
      <name val="Arial"/>
      <family val="2"/>
    </font>
    <font>
      <u/>
      <sz val="12"/>
      <color indexed="12"/>
      <name val="Arial"/>
      <family val="2"/>
    </font>
    <font>
      <sz val="10"/>
      <color theme="4" tint="-0.249977111117893"/>
      <name val="Trebuchet MS"/>
      <family val="2"/>
    </font>
    <font>
      <sz val="10"/>
      <name val="Trebuchet MS"/>
      <family val="2"/>
      <scheme val="minor"/>
    </font>
    <font>
      <b/>
      <sz val="11"/>
      <name val="Trebuchet MS"/>
      <family val="2"/>
      <scheme val="minor"/>
    </font>
    <font>
      <b/>
      <sz val="10"/>
      <name val="Trebuchet MS"/>
      <family val="2"/>
      <scheme val="minor"/>
    </font>
    <font>
      <sz val="1"/>
      <color indexed="9"/>
      <name val="Trebuchet MS"/>
      <family val="2"/>
      <scheme val="minor"/>
    </font>
    <font>
      <b/>
      <sz val="12"/>
      <name val="Trebuchet MS"/>
      <family val="2"/>
      <scheme val="minor"/>
    </font>
    <font>
      <sz val="10"/>
      <color indexed="9"/>
      <name val="Arial"/>
      <family val="1"/>
      <scheme val="major"/>
    </font>
    <font>
      <b/>
      <sz val="10"/>
      <color indexed="9"/>
      <name val="Arial"/>
      <family val="1"/>
      <scheme val="major"/>
    </font>
    <font>
      <sz val="8"/>
      <color indexed="9"/>
      <name val="Arial"/>
      <family val="1"/>
      <scheme val="major"/>
    </font>
    <font>
      <sz val="16"/>
      <name val="Arial"/>
      <family val="1"/>
      <scheme val="major"/>
    </font>
    <font>
      <b/>
      <sz val="12"/>
      <color indexed="9"/>
      <name val="Arial"/>
      <family val="2"/>
      <scheme val="major"/>
    </font>
    <font>
      <sz val="10"/>
      <name val="Arial"/>
      <family val="2"/>
      <scheme val="major"/>
    </font>
    <font>
      <sz val="18"/>
      <color theme="4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sz val="22"/>
      <color theme="4" tint="-0.249977111117893"/>
      <name val="Arial"/>
      <family val="1"/>
      <scheme val="major"/>
    </font>
    <font>
      <b/>
      <sz val="10"/>
      <color theme="4" tint="-0.249977111117893"/>
      <name val="Arial"/>
      <family val="2"/>
      <scheme val="major"/>
    </font>
    <font>
      <b/>
      <sz val="11"/>
      <color theme="4" tint="-0.249977111117893"/>
      <name val="Trebuchet MS"/>
      <family val="2"/>
    </font>
    <font>
      <sz val="8"/>
      <color indexed="9"/>
      <name val="Arial"/>
      <family val="2"/>
      <scheme val="major"/>
    </font>
    <font>
      <b/>
      <sz val="10"/>
      <color theme="4" tint="-0.499984740745262"/>
      <name val="Trebuchet MS"/>
      <family val="2"/>
    </font>
    <font>
      <sz val="10"/>
      <color theme="4"/>
      <name val="Trebuchet MS"/>
      <family val="2"/>
    </font>
  </fonts>
  <fills count="24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41"/>
      </patternFill>
    </fill>
    <fill>
      <patternFill patternType="solid">
        <fgColor indexed="26"/>
      </patternFill>
    </fill>
    <fill>
      <patternFill patternType="solid">
        <fgColor indexed="51"/>
      </patternFill>
    </fill>
    <fill>
      <patternFill patternType="solid">
        <fgColor indexed="61"/>
      </patternFill>
    </fill>
    <fill>
      <patternFill patternType="solid">
        <fgColor indexed="52"/>
      </patternFill>
    </fill>
    <fill>
      <patternFill patternType="solid">
        <fgColor indexed="20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23"/>
      </patternFill>
    </fill>
    <fill>
      <patternFill patternType="solid">
        <fgColor indexed="15"/>
      </patternFill>
    </fill>
    <fill>
      <patternFill patternType="solid">
        <fgColor indexed="10"/>
      </patternFill>
    </fill>
    <fill>
      <patternFill patternType="solid">
        <fgColor indexed="45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</fills>
  <borders count="2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0"/>
      </bottom>
      <diagonal/>
    </border>
    <border>
      <left/>
      <right/>
      <top/>
      <bottom style="thick">
        <color indexed="51"/>
      </bottom>
      <diagonal/>
    </border>
    <border>
      <left/>
      <right/>
      <top/>
      <bottom style="medium">
        <color indexed="52"/>
      </bottom>
      <diagonal/>
    </border>
    <border>
      <left/>
      <right/>
      <top/>
      <bottom style="double">
        <color indexed="50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0"/>
      </top>
      <bottom style="double">
        <color indexed="40"/>
      </bottom>
      <diagonal/>
    </border>
    <border>
      <left/>
      <right/>
      <top/>
      <bottom style="thin">
        <color indexed="64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55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45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2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6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0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9" fillId="16" borderId="0" applyNumberFormat="0" applyBorder="0" applyAlignment="0" applyProtection="0"/>
    <xf numFmtId="0" fontId="10" fillId="17" borderId="1" applyNumberFormat="0" applyAlignment="0" applyProtection="0"/>
    <xf numFmtId="0" fontId="11" fillId="18" borderId="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19" borderId="0" applyNumberFormat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17" fillId="11" borderId="1" applyNumberFormat="0" applyAlignment="0" applyProtection="0"/>
    <xf numFmtId="0" fontId="18" fillId="0" borderId="6" applyNumberFormat="0" applyFill="0" applyAlignment="0" applyProtection="0"/>
    <xf numFmtId="0" fontId="19" fillId="5" borderId="0" applyNumberFormat="0" applyBorder="0" applyAlignment="0" applyProtection="0"/>
    <xf numFmtId="0" fontId="20" fillId="5" borderId="7" applyNumberFormat="0" applyFont="0" applyAlignment="0" applyProtection="0"/>
    <xf numFmtId="0" fontId="21" fillId="17" borderId="8" applyNumberFormat="0" applyAlignment="0" applyProtection="0"/>
    <xf numFmtId="0" fontId="22" fillId="0" borderId="0" applyNumberFormat="0" applyFill="0" applyBorder="0" applyAlignment="0" applyProtection="0"/>
    <xf numFmtId="0" fontId="23" fillId="0" borderId="9" applyNumberFormat="0" applyFill="0" applyAlignment="0" applyProtection="0"/>
    <xf numFmtId="0" fontId="24" fillId="0" borderId="0" applyNumberFormat="0" applyFill="0" applyBorder="0" applyAlignment="0" applyProtection="0"/>
  </cellStyleXfs>
  <cellXfs count="83">
    <xf numFmtId="0" fontId="0" fillId="0" borderId="0" xfId="0"/>
    <xf numFmtId="0" fontId="4" fillId="0" borderId="0" xfId="0" applyFont="1" applyProtection="1"/>
    <xf numFmtId="0" fontId="0" fillId="0" borderId="0" xfId="0" applyProtection="1"/>
    <xf numFmtId="0" fontId="0" fillId="0" borderId="0" xfId="0" applyAlignment="1" applyProtection="1">
      <alignment horizontal="right" vertical="center"/>
    </xf>
    <xf numFmtId="0" fontId="0" fillId="0" borderId="0" xfId="0" applyAlignment="1" applyProtection="1">
      <alignment vertical="center"/>
    </xf>
    <xf numFmtId="0" fontId="28" fillId="0" borderId="0" xfId="0" applyFont="1" applyAlignment="1" applyProtection="1">
      <alignment vertical="center"/>
    </xf>
    <xf numFmtId="0" fontId="28" fillId="0" borderId="0" xfId="0" applyFont="1" applyProtection="1"/>
    <xf numFmtId="0" fontId="0" fillId="0" borderId="0" xfId="0" applyAlignment="1" applyProtection="1">
      <alignment vertical="center"/>
    </xf>
    <xf numFmtId="0" fontId="0" fillId="0" borderId="0" xfId="0" applyAlignment="1" applyProtection="1">
      <alignment horizontal="right" vertical="center"/>
    </xf>
    <xf numFmtId="0" fontId="0" fillId="0" borderId="0" xfId="0"/>
    <xf numFmtId="0" fontId="28" fillId="0" borderId="0" xfId="0" applyFont="1" applyAlignment="1" applyProtection="1"/>
    <xf numFmtId="0" fontId="6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vertical="center"/>
    </xf>
    <xf numFmtId="0" fontId="28" fillId="0" borderId="0" xfId="0" applyFont="1" applyAlignment="1" applyProtection="1">
      <alignment vertical="top"/>
    </xf>
    <xf numFmtId="0" fontId="29" fillId="0" borderId="0" xfId="0" applyFont="1" applyProtection="1"/>
    <xf numFmtId="0" fontId="29" fillId="0" borderId="0" xfId="0" applyFont="1" applyAlignment="1" applyProtection="1">
      <alignment vertical="center"/>
      <protection locked="0"/>
    </xf>
    <xf numFmtId="0" fontId="29" fillId="0" borderId="0" xfId="0" applyFont="1" applyAlignment="1" applyProtection="1">
      <alignment vertical="center"/>
    </xf>
    <xf numFmtId="0" fontId="29" fillId="0" borderId="0" xfId="0" applyFont="1" applyAlignment="1" applyProtection="1">
      <alignment horizontal="right" vertical="center"/>
    </xf>
    <xf numFmtId="0" fontId="29" fillId="0" borderId="0" xfId="0" applyFont="1" applyAlignment="1" applyProtection="1">
      <alignment horizontal="left" vertical="center"/>
    </xf>
    <xf numFmtId="0" fontId="32" fillId="0" borderId="0" xfId="0" applyFont="1" applyAlignment="1" applyProtection="1">
      <alignment horizontal="right" vertical="center"/>
    </xf>
    <xf numFmtId="165" fontId="31" fillId="21" borderId="0" xfId="0" applyNumberFormat="1" applyFont="1" applyFill="1" applyAlignment="1" applyProtection="1">
      <alignment horizontal="left" vertical="center"/>
    </xf>
    <xf numFmtId="164" fontId="29" fillId="0" borderId="14" xfId="0" applyNumberFormat="1" applyFont="1" applyFill="1" applyBorder="1" applyAlignment="1" applyProtection="1">
      <alignment horizontal="center" vertical="center"/>
      <protection locked="0"/>
    </xf>
    <xf numFmtId="0" fontId="29" fillId="0" borderId="14" xfId="0" applyNumberFormat="1" applyFont="1" applyFill="1" applyBorder="1" applyAlignment="1" applyProtection="1">
      <alignment horizontal="center" vertical="center"/>
      <protection locked="0"/>
    </xf>
    <xf numFmtId="4" fontId="29" fillId="21" borderId="0" xfId="0" applyNumberFormat="1" applyFont="1" applyFill="1" applyAlignment="1">
      <alignment horizontal="center" vertical="center"/>
    </xf>
    <xf numFmtId="2" fontId="29" fillId="21" borderId="15" xfId="0" applyNumberFormat="1" applyFont="1" applyFill="1" applyBorder="1" applyAlignment="1" applyProtection="1">
      <alignment horizontal="center" vertical="center"/>
    </xf>
    <xf numFmtId="2" fontId="29" fillId="0" borderId="14" xfId="0" applyNumberFormat="1" applyFont="1" applyBorder="1" applyAlignment="1" applyProtection="1">
      <alignment horizontal="center" vertical="center"/>
      <protection locked="0"/>
    </xf>
    <xf numFmtId="43" fontId="29" fillId="0" borderId="14" xfId="28" applyNumberFormat="1" applyFont="1" applyBorder="1" applyAlignment="1" applyProtection="1">
      <alignment horizontal="right" vertical="center"/>
      <protection locked="0"/>
    </xf>
    <xf numFmtId="43" fontId="29" fillId="0" borderId="14" xfId="28" applyNumberFormat="1" applyFont="1" applyBorder="1" applyAlignment="1" applyProtection="1">
      <alignment horizontal="right" vertical="center"/>
    </xf>
    <xf numFmtId="0" fontId="29" fillId="0" borderId="13" xfId="0" applyFont="1" applyBorder="1" applyAlignment="1" applyProtection="1"/>
    <xf numFmtId="0" fontId="31" fillId="0" borderId="0" xfId="0" applyFont="1" applyAlignment="1" applyProtection="1">
      <alignment horizontal="right" vertical="center"/>
    </xf>
    <xf numFmtId="0" fontId="34" fillId="23" borderId="10" xfId="0" applyFont="1" applyFill="1" applyBorder="1" applyAlignment="1" applyProtection="1">
      <alignment horizontal="center" vertical="center" wrapText="1"/>
    </xf>
    <xf numFmtId="0" fontId="35" fillId="23" borderId="10" xfId="0" applyFont="1" applyFill="1" applyBorder="1" applyAlignment="1" applyProtection="1">
      <alignment horizontal="center" vertical="center" wrapText="1"/>
    </xf>
    <xf numFmtId="0" fontId="0" fillId="0" borderId="0" xfId="0" applyFont="1" applyProtection="1"/>
    <xf numFmtId="166" fontId="0" fillId="0" borderId="7" xfId="0" applyNumberFormat="1" applyFont="1" applyBorder="1" applyAlignment="1" applyProtection="1">
      <alignment horizontal="center" vertical="center"/>
    </xf>
    <xf numFmtId="0" fontId="0" fillId="0" borderId="0" xfId="0" applyFont="1" applyAlignment="1" applyProtection="1">
      <alignment vertical="center"/>
    </xf>
    <xf numFmtId="0" fontId="0" fillId="20" borderId="0" xfId="0" applyFont="1" applyFill="1" applyAlignment="1" applyProtection="1">
      <alignment horizontal="center"/>
    </xf>
    <xf numFmtId="0" fontId="0" fillId="21" borderId="0" xfId="0" applyFont="1" applyFill="1" applyAlignment="1" applyProtection="1">
      <alignment horizontal="center" vertical="center"/>
    </xf>
    <xf numFmtId="0" fontId="39" fillId="21" borderId="11" xfId="0" applyFont="1" applyFill="1" applyBorder="1" applyAlignment="1" applyProtection="1">
      <alignment horizontal="center"/>
    </xf>
    <xf numFmtId="0" fontId="39" fillId="21" borderId="0" xfId="0" applyFont="1" applyFill="1" applyBorder="1" applyAlignment="1" applyProtection="1">
      <alignment horizontal="center"/>
    </xf>
    <xf numFmtId="0" fontId="39" fillId="21" borderId="12" xfId="0" applyFont="1" applyFill="1" applyBorder="1" applyAlignment="1" applyProtection="1">
      <alignment horizontal="center"/>
    </xf>
    <xf numFmtId="0" fontId="2" fillId="0" borderId="19" xfId="0" applyFont="1" applyBorder="1"/>
    <xf numFmtId="0" fontId="40" fillId="0" borderId="20" xfId="0" applyFont="1" applyFill="1" applyBorder="1" applyAlignment="1">
      <alignment horizontal="left" vertical="center"/>
    </xf>
    <xf numFmtId="0" fontId="0" fillId="0" borderId="19" xfId="0" applyBorder="1"/>
    <xf numFmtId="0" fontId="25" fillId="0" borderId="21" xfId="0" applyFont="1" applyBorder="1" applyAlignment="1">
      <alignment horizontal="left" wrapText="1" indent="1"/>
    </xf>
    <xf numFmtId="0" fontId="41" fillId="0" borderId="19" xfId="0" applyFont="1" applyBorder="1"/>
    <xf numFmtId="0" fontId="25" fillId="0" borderId="19" xfId="0" applyFont="1" applyBorder="1" applyAlignment="1">
      <alignment horizontal="left" wrapText="1"/>
    </xf>
    <xf numFmtId="0" fontId="26" fillId="0" borderId="19" xfId="0" applyFont="1" applyBorder="1" applyAlignment="1">
      <alignment horizontal="left" wrapText="1"/>
    </xf>
    <xf numFmtId="0" fontId="27" fillId="0" borderId="19" xfId="0" applyFont="1" applyBorder="1" applyAlignment="1" applyProtection="1">
      <alignment horizontal="left" wrapText="1"/>
    </xf>
    <xf numFmtId="0" fontId="25" fillId="0" borderId="19" xfId="0" applyFont="1" applyBorder="1" applyAlignment="1">
      <alignment horizontal="left"/>
    </xf>
    <xf numFmtId="0" fontId="41" fillId="0" borderId="19" xfId="0" applyFont="1" applyBorder="1" applyAlignment="1">
      <alignment horizontal="left" wrapText="1"/>
    </xf>
    <xf numFmtId="0" fontId="2" fillId="0" borderId="0" xfId="0" applyFont="1"/>
    <xf numFmtId="0" fontId="3" fillId="0" borderId="19" xfId="36" applyBorder="1" applyAlignment="1" applyProtection="1">
      <alignment horizontal="left" wrapText="1"/>
    </xf>
    <xf numFmtId="0" fontId="43" fillId="0" borderId="0" xfId="0" applyFont="1" applyFill="1" applyAlignment="1" applyProtection="1">
      <alignment horizontal="left" vertical="center"/>
    </xf>
    <xf numFmtId="0" fontId="37" fillId="0" borderId="0" xfId="0" applyFont="1" applyFill="1" applyAlignment="1" applyProtection="1">
      <alignment horizontal="right" vertical="center"/>
    </xf>
    <xf numFmtId="0" fontId="29" fillId="0" borderId="0" xfId="0" applyFont="1" applyBorder="1" applyAlignment="1" applyProtection="1">
      <alignment horizontal="left"/>
    </xf>
    <xf numFmtId="0" fontId="29" fillId="0" borderId="0" xfId="0" applyFont="1" applyBorder="1" applyAlignment="1" applyProtection="1"/>
    <xf numFmtId="14" fontId="29" fillId="0" borderId="10" xfId="0" applyNumberFormat="1" applyFont="1" applyBorder="1" applyAlignment="1" applyProtection="1">
      <alignment horizontal="left" shrinkToFit="1"/>
      <protection locked="0"/>
    </xf>
    <xf numFmtId="43" fontId="29" fillId="21" borderId="0" xfId="28" applyNumberFormat="1" applyFont="1" applyFill="1" applyAlignment="1" applyProtection="1">
      <alignment horizontal="right" vertical="center" shrinkToFit="1"/>
    </xf>
    <xf numFmtId="2" fontId="31" fillId="22" borderId="0" xfId="0" applyNumberFormat="1" applyFont="1" applyFill="1" applyAlignment="1" applyProtection="1">
      <alignment horizontal="center" vertical="center"/>
    </xf>
    <xf numFmtId="0" fontId="28" fillId="0" borderId="0" xfId="0" applyFont="1" applyAlignment="1" applyProtection="1">
      <alignment horizontal="right" vertical="center"/>
    </xf>
    <xf numFmtId="0" fontId="0" fillId="0" borderId="22" xfId="0" applyFont="1" applyBorder="1" applyAlignment="1" applyProtection="1">
      <alignment horizontal="center" vertical="center"/>
      <protection locked="0"/>
    </xf>
    <xf numFmtId="2" fontId="29" fillId="21" borderId="0" xfId="0" applyNumberFormat="1" applyFont="1" applyFill="1" applyBorder="1" applyAlignment="1" applyProtection="1">
      <alignment horizontal="center" vertical="center"/>
    </xf>
    <xf numFmtId="0" fontId="45" fillId="0" borderId="0" xfId="0" applyFont="1" applyAlignment="1" applyProtection="1">
      <alignment vertical="center"/>
    </xf>
    <xf numFmtId="167" fontId="29" fillId="21" borderId="0" xfId="0" applyNumberFormat="1" applyFont="1" applyFill="1" applyAlignment="1">
      <alignment horizontal="center" vertical="center"/>
    </xf>
    <xf numFmtId="167" fontId="29" fillId="21" borderId="0" xfId="0" applyNumberFormat="1" applyFont="1" applyFill="1" applyBorder="1" applyAlignment="1" applyProtection="1">
      <alignment horizontal="center" vertical="center"/>
    </xf>
    <xf numFmtId="167" fontId="29" fillId="21" borderId="15" xfId="0" applyNumberFormat="1" applyFont="1" applyFill="1" applyBorder="1" applyAlignment="1" applyProtection="1">
      <alignment horizontal="center" vertical="center"/>
    </xf>
    <xf numFmtId="167" fontId="29" fillId="0" borderId="14" xfId="0" applyNumberFormat="1" applyFont="1" applyBorder="1" applyAlignment="1" applyProtection="1">
      <alignment horizontal="center" vertical="center"/>
      <protection locked="0"/>
    </xf>
    <xf numFmtId="167" fontId="31" fillId="22" borderId="0" xfId="0" applyNumberFormat="1" applyFont="1" applyFill="1" applyAlignment="1" applyProtection="1">
      <alignment horizontal="center" vertical="center"/>
    </xf>
    <xf numFmtId="0" fontId="31" fillId="0" borderId="0" xfId="0" applyFont="1" applyBorder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horizontal="right" vertical="center"/>
    </xf>
    <xf numFmtId="0" fontId="48" fillId="0" borderId="0" xfId="0" applyFont="1" applyAlignment="1" applyProtection="1">
      <alignment horizontal="right" vertical="center"/>
    </xf>
    <xf numFmtId="0" fontId="3" fillId="0" borderId="0" xfId="36" applyFont="1" applyAlignment="1" applyProtection="1">
      <alignment horizontal="center" vertical="center"/>
    </xf>
    <xf numFmtId="0" fontId="44" fillId="21" borderId="0" xfId="0" applyFont="1" applyFill="1" applyAlignment="1" applyProtection="1">
      <alignment horizontal="center"/>
    </xf>
    <xf numFmtId="168" fontId="38" fillId="23" borderId="16" xfId="0" applyNumberFormat="1" applyFont="1" applyFill="1" applyBorder="1" applyAlignment="1" applyProtection="1">
      <alignment horizontal="center"/>
    </xf>
    <xf numFmtId="168" fontId="38" fillId="23" borderId="18" xfId="0" applyNumberFormat="1" applyFont="1" applyFill="1" applyBorder="1" applyAlignment="1" applyProtection="1">
      <alignment horizontal="center"/>
    </xf>
    <xf numFmtId="168" fontId="38" fillId="23" borderId="17" xfId="0" applyNumberFormat="1" applyFont="1" applyFill="1" applyBorder="1" applyAlignment="1" applyProtection="1">
      <alignment horizontal="center"/>
    </xf>
    <xf numFmtId="0" fontId="29" fillId="0" borderId="13" xfId="0" applyFont="1" applyBorder="1" applyAlignment="1" applyProtection="1">
      <alignment horizontal="left"/>
    </xf>
    <xf numFmtId="0" fontId="29" fillId="0" borderId="10" xfId="0" applyFont="1" applyBorder="1" applyAlignment="1" applyProtection="1">
      <alignment horizontal="left"/>
    </xf>
    <xf numFmtId="0" fontId="30" fillId="0" borderId="10" xfId="0" applyFont="1" applyBorder="1" applyAlignment="1" applyProtection="1">
      <alignment horizontal="left" vertical="center" indent="1"/>
      <protection locked="0"/>
    </xf>
    <xf numFmtId="14" fontId="31" fillId="0" borderId="10" xfId="0" applyNumberFormat="1" applyFont="1" applyBorder="1" applyAlignment="1" applyProtection="1">
      <alignment horizontal="center" vertical="center"/>
      <protection locked="0"/>
    </xf>
    <xf numFmtId="0" fontId="31" fillId="0" borderId="10" xfId="0" applyFont="1" applyBorder="1" applyAlignment="1" applyProtection="1">
      <alignment horizontal="center" vertical="center"/>
      <protection locked="0"/>
    </xf>
    <xf numFmtId="0" fontId="29" fillId="0" borderId="10" xfId="0" applyFont="1" applyBorder="1" applyAlignment="1" applyProtection="1">
      <alignment horizontal="left" vertical="center" indent="1"/>
      <protection locked="0"/>
    </xf>
    <xf numFmtId="43" fontId="33" fillId="22" borderId="0" xfId="29" applyNumberFormat="1" applyFont="1" applyFill="1" applyAlignment="1" applyProtection="1">
      <alignment horizontal="center" vertical="center"/>
    </xf>
  </cellXfs>
  <cellStyles count="45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urrency" xfId="29" builtinId="4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ked Cell" xfId="38" builtinId="24" customBuiltin="1"/>
    <cellStyle name="Neutral" xfId="39" builtinId="28" customBuiltin="1"/>
    <cellStyle name="Normal" xfId="0" builtinId="0"/>
    <cellStyle name="Note" xfId="40" builtinId="10" customBuiltin="1"/>
    <cellStyle name="Output" xfId="41" builtinId="21" customBuiltin="1"/>
    <cellStyle name="Title" xfId="42" builtinId="15" customBuiltin="1"/>
    <cellStyle name="Total" xfId="43" builtinId="25" customBuiltin="1"/>
    <cellStyle name="Warning Text" xfId="44" builtinId="11" customBuiltin="1"/>
  </cellStyles>
  <dxfs count="8">
    <dxf>
      <font>
        <color theme="0" tint="-0.499984740745262"/>
      </font>
    </dxf>
    <dxf>
      <fill>
        <patternFill>
          <bgColor theme="4" tint="0.79998168889431442"/>
        </patternFill>
      </fill>
    </dxf>
    <dxf>
      <font>
        <color theme="0" tint="-0.499984740745262"/>
      </font>
    </dxf>
    <dxf>
      <fill>
        <patternFill>
          <bgColor theme="4" tint="0.79998168889431442"/>
        </patternFill>
      </fill>
    </dxf>
    <dxf>
      <font>
        <color theme="0" tint="-0.499984740745262"/>
      </font>
    </dxf>
    <dxf>
      <fill>
        <patternFill>
          <bgColor theme="4" tint="0.79998168889431442"/>
        </patternFill>
      </fill>
    </dxf>
    <dxf>
      <font>
        <color theme="0" tint="-0.499984740745262"/>
      </font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5FF25F"/>
      <rgbColor rgb="000000FF"/>
      <rgbColor rgb="00FFFF00"/>
      <rgbColor rgb="00DE3018"/>
      <rgbColor rgb="0053D4C9"/>
      <rgbColor rgb="006B0C00"/>
      <rgbColor rgb="00006500"/>
      <rgbColor rgb="00182C63"/>
      <rgbColor rgb="00819C00"/>
      <rgbColor rgb="00C99983"/>
      <rgbColor rgb="00007F74"/>
      <rgbColor rgb="00F0F0F0"/>
      <rgbColor rgb="00666666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799FC4"/>
      <rgbColor rgb="00C1F1ED"/>
      <rgbColor rgb="00D6F4D9"/>
      <rgbColor rgb="00FFFFCC"/>
      <rgbColor rgb="00C9DAFB"/>
      <rgbColor rgb="00FAC8D7"/>
      <rgbColor rgb="00F3E9E4"/>
      <rgbColor rgb="00E4EFF3"/>
      <rgbColor rgb="001849B5"/>
      <rgbColor rgb="0036ACA2"/>
      <rgbColor rgb="00F0BA00"/>
      <rgbColor rgb="00BCD5E1"/>
      <rgbColor rgb="0083B3C9"/>
      <rgbColor rgb="00346378"/>
      <rgbColor rgb="0087533B"/>
      <rgbColor rgb="00C0C0C0"/>
      <rgbColor rgb="00003366"/>
      <rgbColor rgb="00109618"/>
      <rgbColor rgb="00085108"/>
      <rgbColor rgb="00635100"/>
      <rgbColor rgb="0023414F"/>
      <rgbColor rgb="00E1C8BC"/>
      <rgbColor rgb="00593727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0</xdr:row>
      <xdr:rowOff>0</xdr:rowOff>
    </xdr:from>
    <xdr:to>
      <xdr:col>18</xdr:col>
      <xdr:colOff>171450</xdr:colOff>
      <xdr:row>0</xdr:row>
      <xdr:rowOff>321469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24700" y="0"/>
          <a:ext cx="1428750" cy="3214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0</xdr:row>
      <xdr:rowOff>0</xdr:rowOff>
    </xdr:from>
    <xdr:to>
      <xdr:col>18</xdr:col>
      <xdr:colOff>171450</xdr:colOff>
      <xdr:row>0</xdr:row>
      <xdr:rowOff>321469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67550" y="0"/>
          <a:ext cx="1428750" cy="32146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0</xdr:row>
      <xdr:rowOff>0</xdr:rowOff>
    </xdr:from>
    <xdr:to>
      <xdr:col>19</xdr:col>
      <xdr:colOff>171450</xdr:colOff>
      <xdr:row>0</xdr:row>
      <xdr:rowOff>321469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67550" y="0"/>
          <a:ext cx="1428750" cy="321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0</xdr:row>
      <xdr:rowOff>0</xdr:rowOff>
    </xdr:from>
    <xdr:to>
      <xdr:col>19</xdr:col>
      <xdr:colOff>171450</xdr:colOff>
      <xdr:row>0</xdr:row>
      <xdr:rowOff>321469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67550" y="0"/>
          <a:ext cx="1428750" cy="32146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3619500</xdr:colOff>
      <xdr:row>0</xdr:row>
      <xdr:rowOff>38100</xdr:rowOff>
    </xdr:from>
    <xdr:to>
      <xdr:col>1</xdr:col>
      <xdr:colOff>5048250</xdr:colOff>
      <xdr:row>0</xdr:row>
      <xdr:rowOff>359569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duotone>
            <a:schemeClr val="accent1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9525" y="38100"/>
          <a:ext cx="1428750" cy="321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42">
      <a:dk1>
        <a:sysClr val="windowText" lastClr="000000"/>
      </a:dk1>
      <a:lt1>
        <a:srgbClr val="FFFFFF"/>
      </a:lt1>
      <a:dk2>
        <a:srgbClr val="283C61"/>
      </a:dk2>
      <a:lt2>
        <a:srgbClr val="F1EBDD"/>
      </a:lt2>
      <a:accent1>
        <a:srgbClr val="597CBB"/>
      </a:accent1>
      <a:accent2>
        <a:srgbClr val="BB5965"/>
      </a:accent2>
      <a:accent3>
        <a:srgbClr val="6CBB59"/>
      </a:accent3>
      <a:accent4>
        <a:srgbClr val="BB7C59"/>
      </a:accent4>
      <a:accent5>
        <a:srgbClr val="9F59BB"/>
      </a:accent5>
      <a:accent6>
        <a:srgbClr val="59BBAB"/>
      </a:accent6>
      <a:hlink>
        <a:srgbClr val="BFD9B6"/>
      </a:hlink>
      <a:folHlink>
        <a:srgbClr val="D0B6D9"/>
      </a:folHlink>
    </a:clrScheme>
    <a:fontScheme name="Vertex4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vertex42.com/ExcelTemplates/time-card-calculator.html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vertex42.com/ExcelTemplates/time-card-calculator.html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vertex42.com/ExcelTemplates/time-card-calculator.html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vertex42.com/ExcelTemplates/time-card-calculator.html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s://www.vertex42.com/ExcelTemplates/time-card-calculator.html" TargetMode="External"/><Relationship Id="rId1" Type="http://schemas.openxmlformats.org/officeDocument/2006/relationships/hyperlink" Target="https://www.vertex42.com/licensing/EULA_privateuse.html" TargetMode="External"/><Relationship Id="rId4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7"/>
  <sheetViews>
    <sheetView showGridLines="0" tabSelected="1" workbookViewId="0">
      <selection activeCell="G8" sqref="G8:H8"/>
    </sheetView>
  </sheetViews>
  <sheetFormatPr defaultColWidth="9.140625" defaultRowHeight="15" x14ac:dyDescent="0.3"/>
  <cols>
    <col min="1" max="1" width="11.28515625" style="14" customWidth="1"/>
    <col min="2" max="2" width="10.42578125" style="14" customWidth="1"/>
    <col min="3" max="3" width="8.42578125" style="14" customWidth="1"/>
    <col min="4" max="4" width="10.42578125" style="14" customWidth="1"/>
    <col min="5" max="5" width="2.5703125" style="14" customWidth="1"/>
    <col min="6" max="6" width="8.7109375" style="14" customWidth="1"/>
    <col min="7" max="7" width="8.85546875" style="14" customWidth="1"/>
    <col min="8" max="8" width="9.5703125" style="14" customWidth="1"/>
    <col min="9" max="11" width="8.85546875" style="14" customWidth="1"/>
    <col min="12" max="12" width="9.140625" style="2"/>
    <col min="13" max="20" width="3.140625" style="32" customWidth="1"/>
    <col min="21" max="23" width="9.28515625" style="32" customWidth="1"/>
    <col min="24" max="24" width="9.140625" style="32" hidden="1" customWidth="1"/>
    <col min="25" max="16384" width="9.140625" style="2"/>
  </cols>
  <sheetData>
    <row r="1" spans="1:24" s="1" customFormat="1" ht="31.5" customHeight="1" x14ac:dyDescent="0.3">
      <c r="A1" s="52" t="s">
        <v>31</v>
      </c>
      <c r="B1" s="52"/>
      <c r="C1" s="52"/>
      <c r="D1" s="52"/>
      <c r="E1" s="52"/>
      <c r="F1" s="52"/>
      <c r="G1" s="52"/>
      <c r="H1" s="52"/>
      <c r="I1" s="52"/>
      <c r="J1" s="52"/>
      <c r="K1" s="53" t="s">
        <v>10</v>
      </c>
      <c r="M1" s="32"/>
      <c r="N1" s="32"/>
      <c r="O1" s="32"/>
      <c r="P1" s="32"/>
      <c r="Q1" s="32"/>
      <c r="R1" s="32"/>
      <c r="S1" s="32"/>
      <c r="T1" s="32"/>
      <c r="U1" s="71" t="s">
        <v>46</v>
      </c>
      <c r="V1" s="71"/>
      <c r="W1" s="71"/>
      <c r="X1" s="32"/>
    </row>
    <row r="2" spans="1:24" ht="16.5" x14ac:dyDescent="0.3">
      <c r="M2" s="73">
        <f>DATE(V2,V3,1)</f>
        <v>42736</v>
      </c>
      <c r="N2" s="74"/>
      <c r="O2" s="74"/>
      <c r="P2" s="74"/>
      <c r="Q2" s="74"/>
      <c r="R2" s="74"/>
      <c r="S2" s="75"/>
      <c r="U2" s="59" t="s">
        <v>80</v>
      </c>
      <c r="V2" s="60">
        <v>2017</v>
      </c>
    </row>
    <row r="3" spans="1:24" x14ac:dyDescent="0.3">
      <c r="A3" s="15"/>
      <c r="M3" s="37" t="s">
        <v>19</v>
      </c>
      <c r="N3" s="38" t="s">
        <v>20</v>
      </c>
      <c r="O3" s="38" t="s">
        <v>21</v>
      </c>
      <c r="P3" s="38" t="s">
        <v>22</v>
      </c>
      <c r="Q3" s="38" t="s">
        <v>23</v>
      </c>
      <c r="R3" s="38" t="s">
        <v>24</v>
      </c>
      <c r="S3" s="39" t="s">
        <v>25</v>
      </c>
      <c r="U3" s="59" t="s">
        <v>60</v>
      </c>
      <c r="V3" s="60">
        <v>1</v>
      </c>
    </row>
    <row r="4" spans="1:24" s="7" customFormat="1" ht="16.5" x14ac:dyDescent="0.3">
      <c r="A4" s="15" t="s">
        <v>11</v>
      </c>
      <c r="B4" s="15"/>
      <c r="C4" s="15"/>
      <c r="D4" s="16"/>
      <c r="E4" s="16"/>
      <c r="F4" s="17" t="s">
        <v>1</v>
      </c>
      <c r="G4" s="78"/>
      <c r="H4" s="78"/>
      <c r="I4" s="78"/>
      <c r="J4" s="78"/>
      <c r="K4" s="78"/>
      <c r="M4" s="33">
        <f>$M$2-WEEKDAY($M$2,1)+(ROW(M4)-ROW($M$4))*7+(COLUMN(M4)-COLUMN($M$4)+1)</f>
        <v>42736</v>
      </c>
      <c r="N4" s="33">
        <f t="shared" ref="N4:S9" si="0">$M$2-WEEKDAY($M$2,1)+(ROW(N4)-ROW($M$4))*7+(COLUMN(N4)-COLUMN($M$4)+1)</f>
        <v>42737</v>
      </c>
      <c r="O4" s="33">
        <f t="shared" si="0"/>
        <v>42738</v>
      </c>
      <c r="P4" s="33">
        <f t="shared" si="0"/>
        <v>42739</v>
      </c>
      <c r="Q4" s="33">
        <f t="shared" si="0"/>
        <v>42740</v>
      </c>
      <c r="R4" s="33">
        <f t="shared" si="0"/>
        <v>42741</v>
      </c>
      <c r="S4" s="33">
        <f t="shared" si="0"/>
        <v>42742</v>
      </c>
      <c r="T4" s="34"/>
      <c r="X4" s="35" t="s">
        <v>30</v>
      </c>
    </row>
    <row r="5" spans="1:24" s="7" customFormat="1" x14ac:dyDescent="0.2">
      <c r="A5" s="15" t="s">
        <v>12</v>
      </c>
      <c r="B5" s="15"/>
      <c r="C5" s="15"/>
      <c r="D5" s="16"/>
      <c r="E5" s="16"/>
      <c r="F5" s="16"/>
      <c r="G5" s="16"/>
      <c r="H5" s="16"/>
      <c r="I5" s="16"/>
      <c r="J5" s="16"/>
      <c r="K5" s="16"/>
      <c r="M5" s="33">
        <f t="shared" ref="M5:M9" si="1">$M$2-WEEKDAY($M$2,1)+(ROW(M5)-ROW($M$4))*7+(COLUMN(M5)-COLUMN($M$4)+1)</f>
        <v>42743</v>
      </c>
      <c r="N5" s="33">
        <f t="shared" si="0"/>
        <v>42744</v>
      </c>
      <c r="O5" s="33">
        <f t="shared" si="0"/>
        <v>42745</v>
      </c>
      <c r="P5" s="33">
        <f t="shared" si="0"/>
        <v>42746</v>
      </c>
      <c r="Q5" s="33">
        <f t="shared" si="0"/>
        <v>42747</v>
      </c>
      <c r="R5" s="33">
        <f t="shared" si="0"/>
        <v>42748</v>
      </c>
      <c r="S5" s="33">
        <f t="shared" si="0"/>
        <v>42749</v>
      </c>
      <c r="T5" s="34"/>
      <c r="U5" s="72" t="s">
        <v>28</v>
      </c>
      <c r="V5" s="72"/>
      <c r="W5" s="72"/>
      <c r="X5" s="36" t="s">
        <v>53</v>
      </c>
    </row>
    <row r="6" spans="1:24" s="7" customFormat="1" x14ac:dyDescent="0.3">
      <c r="A6" s="15" t="s">
        <v>13</v>
      </c>
      <c r="B6" s="15"/>
      <c r="C6" s="15"/>
      <c r="D6" s="16"/>
      <c r="E6" s="16"/>
      <c r="F6" s="17" t="s">
        <v>2</v>
      </c>
      <c r="G6" s="81"/>
      <c r="H6" s="81"/>
      <c r="I6" s="81"/>
      <c r="J6" s="81"/>
      <c r="K6" s="81"/>
      <c r="M6" s="33">
        <f t="shared" si="1"/>
        <v>42750</v>
      </c>
      <c r="N6" s="33">
        <f t="shared" si="0"/>
        <v>42751</v>
      </c>
      <c r="O6" s="33">
        <f t="shared" si="0"/>
        <v>42752</v>
      </c>
      <c r="P6" s="33">
        <f t="shared" si="0"/>
        <v>42753</v>
      </c>
      <c r="Q6" s="33">
        <f t="shared" si="0"/>
        <v>42754</v>
      </c>
      <c r="R6" s="33">
        <f t="shared" si="0"/>
        <v>42755</v>
      </c>
      <c r="S6" s="33">
        <f t="shared" si="0"/>
        <v>42756</v>
      </c>
      <c r="T6" s="34"/>
      <c r="U6" s="69" t="s">
        <v>50</v>
      </c>
      <c r="V6" s="60" t="s">
        <v>53</v>
      </c>
      <c r="W6" s="11" t="b">
        <f>IF(V6="yes",TRUE,FALSE)</f>
        <v>1</v>
      </c>
      <c r="X6" s="36" t="s">
        <v>54</v>
      </c>
    </row>
    <row r="7" spans="1:24" s="7" customFormat="1" x14ac:dyDescent="0.3">
      <c r="A7" s="15" t="s">
        <v>15</v>
      </c>
      <c r="B7" s="15"/>
      <c r="C7" s="15"/>
      <c r="D7" s="16"/>
      <c r="E7" s="16"/>
      <c r="F7" s="16"/>
      <c r="G7" s="18"/>
      <c r="H7" s="18"/>
      <c r="I7" s="16"/>
      <c r="J7" s="16"/>
      <c r="K7" s="16"/>
      <c r="M7" s="33">
        <f t="shared" si="1"/>
        <v>42757</v>
      </c>
      <c r="N7" s="33">
        <f t="shared" si="0"/>
        <v>42758</v>
      </c>
      <c r="O7" s="33">
        <f t="shared" si="0"/>
        <v>42759</v>
      </c>
      <c r="P7" s="33">
        <f t="shared" si="0"/>
        <v>42760</v>
      </c>
      <c r="Q7" s="33">
        <f t="shared" si="0"/>
        <v>42761</v>
      </c>
      <c r="R7" s="33">
        <f t="shared" si="0"/>
        <v>42762</v>
      </c>
      <c r="S7" s="33">
        <f t="shared" si="0"/>
        <v>42763</v>
      </c>
      <c r="T7" s="34"/>
      <c r="U7" s="70" t="s">
        <v>51</v>
      </c>
      <c r="V7" s="60">
        <v>8</v>
      </c>
      <c r="W7" s="12" t="s">
        <v>29</v>
      </c>
      <c r="X7" s="34"/>
    </row>
    <row r="8" spans="1:24" s="7" customFormat="1" x14ac:dyDescent="0.3">
      <c r="A8" s="16"/>
      <c r="B8" s="15"/>
      <c r="C8" s="15"/>
      <c r="D8" s="16"/>
      <c r="E8" s="16"/>
      <c r="F8" s="17" t="s">
        <v>3</v>
      </c>
      <c r="G8" s="79">
        <v>42737</v>
      </c>
      <c r="H8" s="80"/>
      <c r="I8" s="16"/>
      <c r="J8" s="16"/>
      <c r="K8" s="19" t="s">
        <v>16</v>
      </c>
      <c r="M8" s="33">
        <f t="shared" si="1"/>
        <v>42764</v>
      </c>
      <c r="N8" s="33">
        <f t="shared" si="0"/>
        <v>42765</v>
      </c>
      <c r="O8" s="33">
        <f t="shared" si="0"/>
        <v>42766</v>
      </c>
      <c r="P8" s="33">
        <f t="shared" si="0"/>
        <v>42767</v>
      </c>
      <c r="Q8" s="33">
        <f t="shared" si="0"/>
        <v>42768</v>
      </c>
      <c r="R8" s="33">
        <f t="shared" si="0"/>
        <v>42769</v>
      </c>
      <c r="S8" s="33">
        <f t="shared" si="0"/>
        <v>42770</v>
      </c>
      <c r="T8" s="34"/>
      <c r="U8" s="69" t="s">
        <v>52</v>
      </c>
      <c r="V8" s="60" t="s">
        <v>53</v>
      </c>
      <c r="W8" s="11" t="b">
        <f>IF(V8="yes",TRUE,FALSE)</f>
        <v>1</v>
      </c>
      <c r="X8" s="34"/>
    </row>
    <row r="9" spans="1:24" s="7" customFormat="1" x14ac:dyDescent="0.3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M9" s="33">
        <f t="shared" si="1"/>
        <v>42771</v>
      </c>
      <c r="N9" s="33">
        <f t="shared" si="0"/>
        <v>42772</v>
      </c>
      <c r="O9" s="33">
        <f t="shared" si="0"/>
        <v>42773</v>
      </c>
      <c r="P9" s="33">
        <f t="shared" si="0"/>
        <v>42774</v>
      </c>
      <c r="Q9" s="33">
        <f t="shared" si="0"/>
        <v>42775</v>
      </c>
      <c r="R9" s="33">
        <f t="shared" si="0"/>
        <v>42776</v>
      </c>
      <c r="S9" s="33">
        <f t="shared" si="0"/>
        <v>42777</v>
      </c>
      <c r="T9" s="34"/>
      <c r="U9" s="70" t="s">
        <v>51</v>
      </c>
      <c r="V9" s="60">
        <v>40</v>
      </c>
      <c r="W9" s="12" t="s">
        <v>29</v>
      </c>
      <c r="X9" s="34"/>
    </row>
    <row r="10" spans="1:24" x14ac:dyDescent="0.3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U10" s="7"/>
      <c r="V10" s="7"/>
      <c r="W10" s="7"/>
    </row>
    <row r="11" spans="1:24" s="4" customFormat="1" ht="30" customHeight="1" x14ac:dyDescent="0.3">
      <c r="A11" s="30" t="s">
        <v>6</v>
      </c>
      <c r="B11" s="31" t="s">
        <v>7</v>
      </c>
      <c r="C11" s="31" t="s">
        <v>34</v>
      </c>
      <c r="D11" s="31" t="s">
        <v>8</v>
      </c>
      <c r="E11" s="16"/>
      <c r="F11" s="30" t="s">
        <v>9</v>
      </c>
      <c r="G11" s="31" t="s">
        <v>35</v>
      </c>
      <c r="H11" s="31" t="s">
        <v>36</v>
      </c>
      <c r="I11" s="31" t="s">
        <v>37</v>
      </c>
      <c r="J11" s="31" t="s">
        <v>38</v>
      </c>
      <c r="K11" s="31" t="s">
        <v>39</v>
      </c>
      <c r="L11" s="3"/>
      <c r="M11" s="62" t="s">
        <v>59</v>
      </c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</row>
    <row r="12" spans="1:24" hidden="1" x14ac:dyDescent="0.3">
      <c r="M12" s="6"/>
    </row>
    <row r="13" spans="1:24" s="7" customFormat="1" ht="24" customHeight="1" x14ac:dyDescent="0.3">
      <c r="A13" s="20">
        <f>G8</f>
        <v>42737</v>
      </c>
      <c r="B13" s="21">
        <v>0.37847222222222227</v>
      </c>
      <c r="C13" s="22">
        <v>15</v>
      </c>
      <c r="D13" s="21">
        <v>0.75</v>
      </c>
      <c r="E13" s="16"/>
      <c r="F13" s="23">
        <f>MROUND(IF((OR(B13="",D13="")),0,IF((D13&lt;B13),((D13-B13)*24)+24,(D13-B13)*24)-C13/60),1/60)</f>
        <v>8.6666666666666661</v>
      </c>
      <c r="G13" s="61">
        <f>F13-H13</f>
        <v>8</v>
      </c>
      <c r="H13" s="24">
        <f>MAX(IF($W$8,MAX(0,SUM(G$12:G12)+F13-$V$9),0),IF($W$6,IF(F13&gt;$V$7,F13-$V$7,0),0))</f>
        <v>0.66666666666666607</v>
      </c>
      <c r="I13" s="25"/>
      <c r="J13" s="25"/>
      <c r="K13" s="25"/>
      <c r="L13" s="8"/>
      <c r="M13" s="10" t="s">
        <v>49</v>
      </c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</row>
    <row r="14" spans="1:24" s="7" customFormat="1" ht="24" customHeight="1" x14ac:dyDescent="0.3">
      <c r="A14" s="20">
        <f t="shared" ref="A14:A19" si="2">A13+1</f>
        <v>42738</v>
      </c>
      <c r="B14" s="21">
        <v>0.37847222222222227</v>
      </c>
      <c r="C14" s="22">
        <v>30</v>
      </c>
      <c r="D14" s="21">
        <v>0.73958333333333337</v>
      </c>
      <c r="E14" s="16"/>
      <c r="F14" s="23">
        <f t="shared" ref="F14:F19" si="3">MROUND(IF((OR(B14="",D14="")),0,IF((D14&lt;B14),((D14-B14)*24)+24,(D14-B14)*24)-C14/60),1/60)</f>
        <v>8.1666666666666661</v>
      </c>
      <c r="G14" s="61">
        <f t="shared" ref="G14:G19" si="4">F14-H14</f>
        <v>8</v>
      </c>
      <c r="H14" s="24">
        <f>MAX(IF($W$8,MAX(0,SUM(G$12:G13)+F14-$V$9),0),IF($W$6,IF(F14&gt;$V$7,F14-$V$7,0),0))</f>
        <v>0.16666666666666607</v>
      </c>
      <c r="I14" s="25"/>
      <c r="J14" s="25"/>
      <c r="K14" s="25"/>
      <c r="L14" s="8"/>
      <c r="M14" s="13" t="s">
        <v>33</v>
      </c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</row>
    <row r="15" spans="1:24" s="7" customFormat="1" ht="24" customHeight="1" x14ac:dyDescent="0.3">
      <c r="A15" s="20">
        <f t="shared" si="2"/>
        <v>42739</v>
      </c>
      <c r="B15" s="21">
        <v>0.375</v>
      </c>
      <c r="C15" s="22">
        <v>45</v>
      </c>
      <c r="D15" s="21">
        <v>0.77083333333333337</v>
      </c>
      <c r="E15" s="16"/>
      <c r="F15" s="23">
        <f t="shared" si="3"/>
        <v>8.75</v>
      </c>
      <c r="G15" s="61">
        <f t="shared" si="4"/>
        <v>8</v>
      </c>
      <c r="H15" s="24">
        <f>MAX(IF($W$8,MAX(0,SUM(G$12:G14)+F15-$V$9),0),IF($W$6,IF(F15&gt;$V$7,F15-$V$7,0),0))</f>
        <v>0.75</v>
      </c>
      <c r="I15" s="25"/>
      <c r="J15" s="25"/>
      <c r="K15" s="25"/>
      <c r="L15" s="8"/>
      <c r="M15" s="10" t="s">
        <v>48</v>
      </c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</row>
    <row r="16" spans="1:24" s="7" customFormat="1" ht="24" customHeight="1" x14ac:dyDescent="0.3">
      <c r="A16" s="20">
        <f t="shared" si="2"/>
        <v>42740</v>
      </c>
      <c r="B16" s="21">
        <v>0.375</v>
      </c>
      <c r="C16" s="22">
        <v>45</v>
      </c>
      <c r="D16" s="21">
        <v>0.77083333333333337</v>
      </c>
      <c r="E16" s="16"/>
      <c r="F16" s="23">
        <f t="shared" si="3"/>
        <v>8.75</v>
      </c>
      <c r="G16" s="61">
        <f t="shared" si="4"/>
        <v>8</v>
      </c>
      <c r="H16" s="24">
        <f>MAX(IF($W$8,MAX(0,SUM(G$12:G15)+F16-$V$9),0),IF($W$6,IF(F16&gt;$V$7,F16-$V$7,0),0))</f>
        <v>0.75</v>
      </c>
      <c r="I16" s="25"/>
      <c r="J16" s="25"/>
      <c r="K16" s="25"/>
      <c r="L16" s="8"/>
      <c r="M16" s="13" t="s">
        <v>47</v>
      </c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</row>
    <row r="17" spans="1:24" s="7" customFormat="1" ht="24" customHeight="1" x14ac:dyDescent="0.3">
      <c r="A17" s="20">
        <f t="shared" si="2"/>
        <v>42741</v>
      </c>
      <c r="B17" s="21">
        <v>0.375</v>
      </c>
      <c r="C17" s="22">
        <v>40</v>
      </c>
      <c r="D17" s="21">
        <v>0.69791666666666663</v>
      </c>
      <c r="E17" s="16"/>
      <c r="F17" s="23">
        <f t="shared" si="3"/>
        <v>7.083333333333333</v>
      </c>
      <c r="G17" s="61">
        <f t="shared" si="4"/>
        <v>7.083333333333333</v>
      </c>
      <c r="H17" s="24">
        <f>MAX(IF($W$8,MAX(0,SUM(G$12:G16)+F17-$V$9),0),IF($W$6,IF(F17&gt;$V$7,F17-$V$7,0),0))</f>
        <v>0</v>
      </c>
      <c r="I17" s="25"/>
      <c r="J17" s="25"/>
      <c r="K17" s="25"/>
      <c r="L17" s="8"/>
      <c r="M17" s="10" t="s">
        <v>57</v>
      </c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</row>
    <row r="18" spans="1:24" s="7" customFormat="1" ht="24" customHeight="1" x14ac:dyDescent="0.3">
      <c r="A18" s="20">
        <f t="shared" si="2"/>
        <v>42742</v>
      </c>
      <c r="B18" s="21">
        <v>0.33333333333333331</v>
      </c>
      <c r="C18" s="22">
        <v>0</v>
      </c>
      <c r="D18" s="21">
        <v>0.41666666666666669</v>
      </c>
      <c r="E18" s="16"/>
      <c r="F18" s="23">
        <f t="shared" si="3"/>
        <v>2</v>
      </c>
      <c r="G18" s="61">
        <f t="shared" si="4"/>
        <v>0.9166666666666643</v>
      </c>
      <c r="H18" s="24">
        <f>MAX(IF($W$8,MAX(0,SUM(G$12:G17)+F18-$V$9),0),IF($W$6,IF(F18&gt;$V$7,F18-$V$7,0),0))</f>
        <v>1.0833333333333357</v>
      </c>
      <c r="I18" s="25"/>
      <c r="J18" s="25"/>
      <c r="K18" s="25"/>
      <c r="L18" s="8"/>
      <c r="M18" s="13" t="s">
        <v>56</v>
      </c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</row>
    <row r="19" spans="1:24" s="7" customFormat="1" ht="24" customHeight="1" x14ac:dyDescent="0.3">
      <c r="A19" s="20">
        <f t="shared" si="2"/>
        <v>42743</v>
      </c>
      <c r="B19" s="21"/>
      <c r="C19" s="22"/>
      <c r="D19" s="21"/>
      <c r="E19" s="16"/>
      <c r="F19" s="23">
        <f t="shared" si="3"/>
        <v>0</v>
      </c>
      <c r="G19" s="61">
        <f t="shared" si="4"/>
        <v>0</v>
      </c>
      <c r="H19" s="24">
        <f>MAX(IF($W$8,MAX(0,SUM(G$12:G18)+F19-$V$9),0),IF($W$6,IF(F19&gt;$V$7,F19-$V$7,0),0))</f>
        <v>0</v>
      </c>
      <c r="I19" s="25"/>
      <c r="J19" s="25"/>
      <c r="K19" s="25"/>
      <c r="L19" s="8"/>
      <c r="M19" s="10" t="s">
        <v>58</v>
      </c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</row>
    <row r="20" spans="1:24" s="7" customFormat="1" ht="24" customHeight="1" x14ac:dyDescent="0.3">
      <c r="A20" s="16"/>
      <c r="B20" s="16"/>
      <c r="C20" s="16"/>
      <c r="D20" s="16"/>
      <c r="E20" s="16"/>
      <c r="F20" s="17" t="s">
        <v>14</v>
      </c>
      <c r="G20" s="58">
        <f>SUM(G13:G19)</f>
        <v>40</v>
      </c>
      <c r="H20" s="58">
        <f>SUM(H13:H19)</f>
        <v>3.4166666666666679</v>
      </c>
      <c r="I20" s="58">
        <f>SUM(I13:I19)</f>
        <v>0</v>
      </c>
      <c r="J20" s="58">
        <f>SUM(J13:J19)</f>
        <v>0</v>
      </c>
      <c r="K20" s="58">
        <f>SUM(K13:K19)</f>
        <v>0</v>
      </c>
      <c r="L20" s="8"/>
      <c r="M20" s="5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</row>
    <row r="21" spans="1:24" s="7" customFormat="1" ht="24" customHeight="1" x14ac:dyDescent="0.3">
      <c r="A21" s="16"/>
      <c r="B21" s="16"/>
      <c r="C21" s="16"/>
      <c r="D21" s="16"/>
      <c r="E21" s="16"/>
      <c r="F21" s="17" t="s">
        <v>17</v>
      </c>
      <c r="G21" s="26">
        <v>15</v>
      </c>
      <c r="H21" s="27">
        <f>1.5*G21</f>
        <v>22.5</v>
      </c>
      <c r="I21" s="26">
        <v>15</v>
      </c>
      <c r="J21" s="26">
        <v>15</v>
      </c>
      <c r="K21" s="26">
        <v>15</v>
      </c>
      <c r="L21" s="8"/>
      <c r="M21" s="5" t="s">
        <v>55</v>
      </c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</row>
    <row r="22" spans="1:24" s="7" customFormat="1" ht="24" customHeight="1" x14ac:dyDescent="0.3">
      <c r="A22" s="16"/>
      <c r="B22" s="16"/>
      <c r="C22" s="16"/>
      <c r="D22" s="16"/>
      <c r="E22" s="16"/>
      <c r="F22" s="17" t="s">
        <v>26</v>
      </c>
      <c r="G22" s="57">
        <f>ROUND(G21*G20,2)</f>
        <v>600</v>
      </c>
      <c r="H22" s="57">
        <f>ROUND(H21*H20,2)</f>
        <v>76.88</v>
      </c>
      <c r="I22" s="57">
        <f>ROUND(I21*I20,2)</f>
        <v>0</v>
      </c>
      <c r="J22" s="57">
        <f>ROUND(J21*J20,2)</f>
        <v>0</v>
      </c>
      <c r="K22" s="57">
        <f>ROUND(K21*K20,2)</f>
        <v>0</v>
      </c>
      <c r="L22" s="8"/>
      <c r="M22" s="5" t="s">
        <v>55</v>
      </c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</row>
    <row r="23" spans="1:24" ht="27.75" customHeight="1" x14ac:dyDescent="0.3">
      <c r="A23" s="77"/>
      <c r="B23" s="77"/>
      <c r="C23" s="77"/>
      <c r="D23" s="56"/>
      <c r="M23" s="6"/>
    </row>
    <row r="24" spans="1:24" x14ac:dyDescent="0.3">
      <c r="A24" s="76" t="s">
        <v>4</v>
      </c>
      <c r="B24" s="76"/>
      <c r="C24" s="76"/>
      <c r="D24" s="28" t="s">
        <v>0</v>
      </c>
      <c r="M24" s="6"/>
    </row>
    <row r="25" spans="1:24" ht="22.5" customHeight="1" x14ac:dyDescent="0.3">
      <c r="A25" s="54"/>
      <c r="B25" s="54"/>
      <c r="C25" s="54"/>
      <c r="D25" s="55"/>
      <c r="I25" s="29" t="s">
        <v>27</v>
      </c>
      <c r="J25" s="82">
        <f>SUM(G22:K22)</f>
        <v>676.88</v>
      </c>
      <c r="K25" s="82"/>
      <c r="M25" s="5" t="s">
        <v>55</v>
      </c>
    </row>
    <row r="26" spans="1:24" ht="27.75" customHeight="1" x14ac:dyDescent="0.3">
      <c r="A26" s="77"/>
      <c r="B26" s="77"/>
      <c r="C26" s="77"/>
      <c r="D26" s="56"/>
      <c r="H26" s="2"/>
      <c r="I26" s="2"/>
      <c r="J26" s="2"/>
      <c r="K26" s="2"/>
    </row>
    <row r="27" spans="1:24" x14ac:dyDescent="0.3">
      <c r="A27" s="76" t="s">
        <v>5</v>
      </c>
      <c r="B27" s="76"/>
      <c r="C27" s="76"/>
      <c r="D27" s="28" t="s">
        <v>0</v>
      </c>
    </row>
  </sheetData>
  <mergeCells count="11">
    <mergeCell ref="U1:W1"/>
    <mergeCell ref="U5:W5"/>
    <mergeCell ref="M2:S2"/>
    <mergeCell ref="A27:C27"/>
    <mergeCell ref="A24:C24"/>
    <mergeCell ref="A26:C26"/>
    <mergeCell ref="G4:K4"/>
    <mergeCell ref="A23:C23"/>
    <mergeCell ref="G8:H8"/>
    <mergeCell ref="G6:K6"/>
    <mergeCell ref="J25:K25"/>
  </mergeCells>
  <phoneticPr fontId="0" type="noConversion"/>
  <conditionalFormatting sqref="M4:S9">
    <cfRule type="expression" dxfId="7" priority="1">
      <formula>ISNUMBER(MATCH(M4,$A$13:$A$19,0))</formula>
    </cfRule>
    <cfRule type="expression" dxfId="6" priority="2">
      <formula>MONTH(M4)&lt;&gt;MONTH($M$2)</formula>
    </cfRule>
  </conditionalFormatting>
  <dataValidations disablePrompts="1" count="2">
    <dataValidation type="time" allowBlank="1" showInputMessage="1" showErrorMessage="1" errorTitle="Incorrect Time Format" error="Please use the following format for entering the time: 12:00 AM" sqref="B13:B19 D13:D19">
      <formula1>0</formula1>
      <formula2>0.999988425925926</formula2>
    </dataValidation>
    <dataValidation type="list" allowBlank="1" showInputMessage="1" showErrorMessage="1" sqref="V6 V8">
      <formula1>$X$5:$X$6</formula1>
    </dataValidation>
  </dataValidations>
  <hyperlinks>
    <hyperlink ref="U1" r:id="rId1" display="Time Cards by Vertex42.com"/>
  </hyperlinks>
  <printOptions horizontalCentered="1"/>
  <pageMargins left="0.5" right="0.5" top="0.5" bottom="0.75" header="0.5" footer="0.4"/>
  <pageSetup orientation="portrait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X27"/>
  <sheetViews>
    <sheetView showGridLines="0" workbookViewId="0">
      <selection activeCell="G8" sqref="G8:H8"/>
    </sheetView>
  </sheetViews>
  <sheetFormatPr defaultColWidth="9.140625" defaultRowHeight="15" x14ac:dyDescent="0.3"/>
  <cols>
    <col min="1" max="1" width="11.28515625" style="14" customWidth="1"/>
    <col min="2" max="2" width="10.42578125" style="14" customWidth="1"/>
    <col min="3" max="3" width="8.42578125" style="14" customWidth="1"/>
    <col min="4" max="4" width="10.42578125" style="14" customWidth="1"/>
    <col min="5" max="5" width="2.5703125" style="14" customWidth="1"/>
    <col min="6" max="6" width="8.7109375" style="14" customWidth="1"/>
    <col min="7" max="7" width="8.85546875" style="14" customWidth="1"/>
    <col min="8" max="8" width="9.5703125" style="14" customWidth="1"/>
    <col min="9" max="11" width="8.85546875" style="14" customWidth="1"/>
    <col min="12" max="12" width="9.140625" style="2"/>
    <col min="13" max="20" width="3.140625" style="32" customWidth="1"/>
    <col min="21" max="23" width="9.28515625" style="32" customWidth="1"/>
    <col min="24" max="24" width="9.140625" style="32" hidden="1" customWidth="1"/>
    <col min="25" max="16384" width="9.140625" style="2"/>
  </cols>
  <sheetData>
    <row r="1" spans="1:24" s="1" customFormat="1" ht="31.5" customHeight="1" x14ac:dyDescent="0.3">
      <c r="A1" s="52" t="s">
        <v>31</v>
      </c>
      <c r="B1" s="52"/>
      <c r="C1" s="52"/>
      <c r="D1" s="52"/>
      <c r="E1" s="52"/>
      <c r="F1" s="52"/>
      <c r="G1" s="52"/>
      <c r="H1" s="52"/>
      <c r="I1" s="52"/>
      <c r="J1" s="52"/>
      <c r="K1" s="53" t="s">
        <v>10</v>
      </c>
      <c r="M1" s="32"/>
      <c r="N1" s="32"/>
      <c r="O1" s="32"/>
      <c r="P1" s="32"/>
      <c r="Q1" s="32"/>
      <c r="R1" s="32"/>
      <c r="S1" s="32"/>
      <c r="T1" s="32"/>
      <c r="U1" s="71" t="s">
        <v>46</v>
      </c>
      <c r="V1" s="71"/>
      <c r="W1" s="71"/>
      <c r="X1" s="32"/>
    </row>
    <row r="2" spans="1:24" ht="16.5" x14ac:dyDescent="0.3">
      <c r="M2" s="73">
        <f>DATE(V2,V3,1)</f>
        <v>42736</v>
      </c>
      <c r="N2" s="74"/>
      <c r="O2" s="74"/>
      <c r="P2" s="74"/>
      <c r="Q2" s="74"/>
      <c r="R2" s="74"/>
      <c r="S2" s="75"/>
      <c r="U2" s="59" t="s">
        <v>80</v>
      </c>
      <c r="V2" s="60">
        <v>2017</v>
      </c>
    </row>
    <row r="3" spans="1:24" x14ac:dyDescent="0.3">
      <c r="A3" s="15"/>
      <c r="M3" s="37" t="s">
        <v>19</v>
      </c>
      <c r="N3" s="38" t="s">
        <v>20</v>
      </c>
      <c r="O3" s="38" t="s">
        <v>21</v>
      </c>
      <c r="P3" s="38" t="s">
        <v>22</v>
      </c>
      <c r="Q3" s="38" t="s">
        <v>23</v>
      </c>
      <c r="R3" s="38" t="s">
        <v>24</v>
      </c>
      <c r="S3" s="39" t="s">
        <v>25</v>
      </c>
      <c r="U3" s="59" t="s">
        <v>60</v>
      </c>
      <c r="V3" s="60">
        <v>1</v>
      </c>
    </row>
    <row r="4" spans="1:24" s="7" customFormat="1" ht="16.5" x14ac:dyDescent="0.3">
      <c r="A4" s="15" t="s">
        <v>11</v>
      </c>
      <c r="B4" s="15"/>
      <c r="C4" s="15"/>
      <c r="D4" s="16"/>
      <c r="E4" s="16"/>
      <c r="F4" s="17" t="s">
        <v>1</v>
      </c>
      <c r="G4" s="78"/>
      <c r="H4" s="78"/>
      <c r="I4" s="78"/>
      <c r="J4" s="78"/>
      <c r="K4" s="78"/>
      <c r="M4" s="33">
        <f>$M$2-WEEKDAY($M$2,1)+(ROW(M4)-ROW($M$4))*7+(COLUMN(M4)-COLUMN($M$4)+1)</f>
        <v>42736</v>
      </c>
      <c r="N4" s="33">
        <f t="shared" ref="N4:S9" si="0">$M$2-WEEKDAY($M$2,1)+(ROW(N4)-ROW($M$4))*7+(COLUMN(N4)-COLUMN($M$4)+1)</f>
        <v>42737</v>
      </c>
      <c r="O4" s="33">
        <f t="shared" si="0"/>
        <v>42738</v>
      </c>
      <c r="P4" s="33">
        <f t="shared" si="0"/>
        <v>42739</v>
      </c>
      <c r="Q4" s="33">
        <f t="shared" si="0"/>
        <v>42740</v>
      </c>
      <c r="R4" s="33">
        <f t="shared" si="0"/>
        <v>42741</v>
      </c>
      <c r="S4" s="33">
        <f t="shared" si="0"/>
        <v>42742</v>
      </c>
      <c r="T4" s="34"/>
      <c r="X4" s="35" t="s">
        <v>30</v>
      </c>
    </row>
    <row r="5" spans="1:24" s="7" customFormat="1" x14ac:dyDescent="0.2">
      <c r="A5" s="15" t="s">
        <v>12</v>
      </c>
      <c r="B5" s="15"/>
      <c r="C5" s="15"/>
      <c r="D5" s="16"/>
      <c r="E5" s="16"/>
      <c r="F5" s="16"/>
      <c r="G5" s="16"/>
      <c r="H5" s="16"/>
      <c r="I5" s="16"/>
      <c r="J5" s="16"/>
      <c r="K5" s="16"/>
      <c r="M5" s="33">
        <f t="shared" ref="M5:M9" si="1">$M$2-WEEKDAY($M$2,1)+(ROW(M5)-ROW($M$4))*7+(COLUMN(M5)-COLUMN($M$4)+1)</f>
        <v>42743</v>
      </c>
      <c r="N5" s="33">
        <f t="shared" si="0"/>
        <v>42744</v>
      </c>
      <c r="O5" s="33">
        <f t="shared" si="0"/>
        <v>42745</v>
      </c>
      <c r="P5" s="33">
        <f t="shared" si="0"/>
        <v>42746</v>
      </c>
      <c r="Q5" s="33">
        <f t="shared" si="0"/>
        <v>42747</v>
      </c>
      <c r="R5" s="33">
        <f t="shared" si="0"/>
        <v>42748</v>
      </c>
      <c r="S5" s="33">
        <f t="shared" si="0"/>
        <v>42749</v>
      </c>
      <c r="T5" s="34"/>
      <c r="U5" s="72" t="s">
        <v>28</v>
      </c>
      <c r="V5" s="72"/>
      <c r="W5" s="72"/>
      <c r="X5" s="36" t="s">
        <v>53</v>
      </c>
    </row>
    <row r="6" spans="1:24" s="7" customFormat="1" x14ac:dyDescent="0.3">
      <c r="A6" s="15" t="s">
        <v>13</v>
      </c>
      <c r="B6" s="15"/>
      <c r="C6" s="15"/>
      <c r="D6" s="16"/>
      <c r="E6" s="16"/>
      <c r="F6" s="17" t="s">
        <v>2</v>
      </c>
      <c r="G6" s="81"/>
      <c r="H6" s="81"/>
      <c r="I6" s="81"/>
      <c r="J6" s="81"/>
      <c r="K6" s="81"/>
      <c r="M6" s="33">
        <f t="shared" si="1"/>
        <v>42750</v>
      </c>
      <c r="N6" s="33">
        <f t="shared" si="0"/>
        <v>42751</v>
      </c>
      <c r="O6" s="33">
        <f t="shared" si="0"/>
        <v>42752</v>
      </c>
      <c r="P6" s="33">
        <f t="shared" si="0"/>
        <v>42753</v>
      </c>
      <c r="Q6" s="33">
        <f t="shared" si="0"/>
        <v>42754</v>
      </c>
      <c r="R6" s="33">
        <f t="shared" si="0"/>
        <v>42755</v>
      </c>
      <c r="S6" s="33">
        <f t="shared" si="0"/>
        <v>42756</v>
      </c>
      <c r="T6" s="34"/>
      <c r="U6" s="69" t="s">
        <v>50</v>
      </c>
      <c r="V6" s="60" t="s">
        <v>53</v>
      </c>
      <c r="W6" s="11" t="b">
        <f>IF(V6="yes",TRUE,FALSE)</f>
        <v>1</v>
      </c>
      <c r="X6" s="36" t="s">
        <v>54</v>
      </c>
    </row>
    <row r="7" spans="1:24" s="7" customFormat="1" x14ac:dyDescent="0.3">
      <c r="A7" s="15" t="s">
        <v>15</v>
      </c>
      <c r="B7" s="15"/>
      <c r="C7" s="15"/>
      <c r="D7" s="16"/>
      <c r="E7" s="16"/>
      <c r="F7" s="16"/>
      <c r="G7" s="18"/>
      <c r="H7" s="18"/>
      <c r="I7" s="16"/>
      <c r="J7" s="16"/>
      <c r="K7" s="16"/>
      <c r="M7" s="33">
        <f t="shared" si="1"/>
        <v>42757</v>
      </c>
      <c r="N7" s="33">
        <f t="shared" si="0"/>
        <v>42758</v>
      </c>
      <c r="O7" s="33">
        <f t="shared" si="0"/>
        <v>42759</v>
      </c>
      <c r="P7" s="33">
        <f t="shared" si="0"/>
        <v>42760</v>
      </c>
      <c r="Q7" s="33">
        <f t="shared" si="0"/>
        <v>42761</v>
      </c>
      <c r="R7" s="33">
        <f t="shared" si="0"/>
        <v>42762</v>
      </c>
      <c r="S7" s="33">
        <f t="shared" si="0"/>
        <v>42763</v>
      </c>
      <c r="T7" s="34"/>
      <c r="U7" s="70" t="s">
        <v>51</v>
      </c>
      <c r="V7" s="60">
        <v>8</v>
      </c>
      <c r="W7" s="12" t="s">
        <v>29</v>
      </c>
      <c r="X7" s="34"/>
    </row>
    <row r="8" spans="1:24" s="7" customFormat="1" x14ac:dyDescent="0.3">
      <c r="A8" s="16"/>
      <c r="B8" s="15"/>
      <c r="C8" s="15"/>
      <c r="D8" s="16"/>
      <c r="E8" s="16"/>
      <c r="F8" s="17" t="s">
        <v>3</v>
      </c>
      <c r="G8" s="79">
        <v>42737</v>
      </c>
      <c r="H8" s="80"/>
      <c r="I8" s="16"/>
      <c r="J8" s="16"/>
      <c r="K8" s="19" t="s">
        <v>16</v>
      </c>
      <c r="M8" s="33">
        <f t="shared" si="1"/>
        <v>42764</v>
      </c>
      <c r="N8" s="33">
        <f t="shared" si="0"/>
        <v>42765</v>
      </c>
      <c r="O8" s="33">
        <f t="shared" si="0"/>
        <v>42766</v>
      </c>
      <c r="P8" s="33">
        <f t="shared" si="0"/>
        <v>42767</v>
      </c>
      <c r="Q8" s="33">
        <f t="shared" si="0"/>
        <v>42768</v>
      </c>
      <c r="R8" s="33">
        <f t="shared" si="0"/>
        <v>42769</v>
      </c>
      <c r="S8" s="33">
        <f t="shared" si="0"/>
        <v>42770</v>
      </c>
      <c r="T8" s="34"/>
      <c r="U8" s="69" t="s">
        <v>52</v>
      </c>
      <c r="V8" s="60" t="s">
        <v>53</v>
      </c>
      <c r="W8" s="11" t="b">
        <f>IF(V8="yes",TRUE,FALSE)</f>
        <v>1</v>
      </c>
      <c r="X8" s="34"/>
    </row>
    <row r="9" spans="1:24" s="7" customFormat="1" x14ac:dyDescent="0.3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M9" s="33">
        <f t="shared" si="1"/>
        <v>42771</v>
      </c>
      <c r="N9" s="33">
        <f t="shared" si="0"/>
        <v>42772</v>
      </c>
      <c r="O9" s="33">
        <f t="shared" si="0"/>
        <v>42773</v>
      </c>
      <c r="P9" s="33">
        <f t="shared" si="0"/>
        <v>42774</v>
      </c>
      <c r="Q9" s="33">
        <f t="shared" si="0"/>
        <v>42775</v>
      </c>
      <c r="R9" s="33">
        <f t="shared" si="0"/>
        <v>42776</v>
      </c>
      <c r="S9" s="33">
        <f t="shared" si="0"/>
        <v>42777</v>
      </c>
      <c r="T9" s="34"/>
      <c r="U9" s="70" t="s">
        <v>51</v>
      </c>
      <c r="V9" s="60">
        <v>40</v>
      </c>
      <c r="W9" s="12" t="s">
        <v>29</v>
      </c>
      <c r="X9" s="34"/>
    </row>
    <row r="10" spans="1:24" x14ac:dyDescent="0.3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U10" s="7"/>
      <c r="V10" s="7"/>
      <c r="W10" s="7"/>
    </row>
    <row r="11" spans="1:24" s="7" customFormat="1" ht="30" customHeight="1" x14ac:dyDescent="0.3">
      <c r="A11" s="30" t="s">
        <v>6</v>
      </c>
      <c r="B11" s="31" t="s">
        <v>7</v>
      </c>
      <c r="C11" s="31" t="s">
        <v>34</v>
      </c>
      <c r="D11" s="31" t="s">
        <v>8</v>
      </c>
      <c r="E11" s="16"/>
      <c r="F11" s="30" t="s">
        <v>62</v>
      </c>
      <c r="G11" s="31" t="s">
        <v>63</v>
      </c>
      <c r="H11" s="31" t="s">
        <v>64</v>
      </c>
      <c r="I11" s="31" t="s">
        <v>65</v>
      </c>
      <c r="J11" s="31" t="s">
        <v>66</v>
      </c>
      <c r="K11" s="31" t="s">
        <v>67</v>
      </c>
      <c r="L11" s="8"/>
      <c r="M11" s="62" t="s">
        <v>59</v>
      </c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</row>
    <row r="12" spans="1:24" hidden="1" x14ac:dyDescent="0.3">
      <c r="M12" s="6"/>
    </row>
    <row r="13" spans="1:24" s="7" customFormat="1" ht="24" customHeight="1" x14ac:dyDescent="0.3">
      <c r="A13" s="20">
        <f>G8</f>
        <v>42737</v>
      </c>
      <c r="B13" s="21">
        <v>0.37847222222222227</v>
      </c>
      <c r="C13" s="22">
        <v>15</v>
      </c>
      <c r="D13" s="21">
        <v>0.75</v>
      </c>
      <c r="E13" s="16"/>
      <c r="F13" s="63">
        <f>ROUND((IF(OR(B13="",D13=""),0,IF(D13&lt;B13,D13+1-B13,D13-B13))-C13/1440)/(1/1440),0)*(1/1440)</f>
        <v>0.3611111111111111</v>
      </c>
      <c r="G13" s="64">
        <f>F13-H13</f>
        <v>0.33333333333333331</v>
      </c>
      <c r="H13" s="65">
        <f>MAX(IF($W$8,MAX(0,SUM(G$12:G12)+F13-$V$9/24),0),IF($W$6,IF(F13&gt;$V$7/24,F13-$V$7/24,0),0))</f>
        <v>2.777777777777779E-2</v>
      </c>
      <c r="I13" s="66"/>
      <c r="J13" s="66"/>
      <c r="K13" s="66"/>
      <c r="L13" s="8"/>
      <c r="M13" s="10" t="s">
        <v>61</v>
      </c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</row>
    <row r="14" spans="1:24" s="7" customFormat="1" ht="24" customHeight="1" x14ac:dyDescent="0.3">
      <c r="A14" s="20">
        <f t="shared" ref="A14:A19" si="2">A13+1</f>
        <v>42738</v>
      </c>
      <c r="B14" s="21">
        <v>0.37847222222222227</v>
      </c>
      <c r="C14" s="22">
        <v>30</v>
      </c>
      <c r="D14" s="21">
        <v>0.73958333333333337</v>
      </c>
      <c r="E14" s="16"/>
      <c r="F14" s="63">
        <f t="shared" ref="F14:F19" si="3">ROUND((IF(OR(B14="",D14=""),0,IF(D14&lt;B14,D14+1-B14,D14-B14))-C14/1440)/(1/1440),0)*(1/1440)</f>
        <v>0.34027777777777779</v>
      </c>
      <c r="G14" s="64">
        <f t="shared" ref="G14:G19" si="4">F14-H14</f>
        <v>0.33333333333333331</v>
      </c>
      <c r="H14" s="65">
        <f>MAX(IF($W$8,MAX(0,SUM(G$12:G13)+F14-$V$9/24),0),IF($W$6,IF(F14&gt;$V$7/24,F14-$V$7/24,0),0))</f>
        <v>6.9444444444444753E-3</v>
      </c>
      <c r="I14" s="66"/>
      <c r="J14" s="66"/>
      <c r="K14" s="66"/>
      <c r="L14" s="8"/>
      <c r="M14" s="10" t="s">
        <v>49</v>
      </c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</row>
    <row r="15" spans="1:24" s="7" customFormat="1" ht="24" customHeight="1" x14ac:dyDescent="0.3">
      <c r="A15" s="20">
        <f t="shared" si="2"/>
        <v>42739</v>
      </c>
      <c r="B15" s="21">
        <v>0.375</v>
      </c>
      <c r="C15" s="22">
        <v>45</v>
      </c>
      <c r="D15" s="21">
        <v>0.77083333333333337</v>
      </c>
      <c r="E15" s="16"/>
      <c r="F15" s="63">
        <f t="shared" si="3"/>
        <v>0.36458333333333337</v>
      </c>
      <c r="G15" s="64">
        <f t="shared" si="4"/>
        <v>0.33333333333333331</v>
      </c>
      <c r="H15" s="65">
        <f>MAX(IF($W$8,MAX(0,SUM(G$12:G14)+F15-$V$9/24),0),IF($W$6,IF(F15&gt;$V$7/24,F15-$V$7/24,0),0))</f>
        <v>3.1250000000000056E-2</v>
      </c>
      <c r="I15" s="66"/>
      <c r="J15" s="66"/>
      <c r="K15" s="66"/>
      <c r="L15" s="8"/>
      <c r="M15" s="13" t="s">
        <v>33</v>
      </c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</row>
    <row r="16" spans="1:24" s="7" customFormat="1" ht="24" customHeight="1" x14ac:dyDescent="0.3">
      <c r="A16" s="20">
        <f t="shared" si="2"/>
        <v>42740</v>
      </c>
      <c r="B16" s="21">
        <v>0.375</v>
      </c>
      <c r="C16" s="22">
        <v>45</v>
      </c>
      <c r="D16" s="21">
        <v>0.77083333333333337</v>
      </c>
      <c r="E16" s="16"/>
      <c r="F16" s="63">
        <f t="shared" si="3"/>
        <v>0.36458333333333337</v>
      </c>
      <c r="G16" s="64">
        <f t="shared" si="4"/>
        <v>0.33333333333333331</v>
      </c>
      <c r="H16" s="65">
        <f>MAX(IF($W$8,MAX(0,SUM(G$12:G15)+F16-$V$9/24),0),IF($W$6,IF(F16&gt;$V$7/24,F16-$V$7/24,0),0))</f>
        <v>3.1250000000000056E-2</v>
      </c>
      <c r="I16" s="66"/>
      <c r="J16" s="66"/>
      <c r="K16" s="66"/>
      <c r="L16" s="8"/>
      <c r="M16" s="10" t="s">
        <v>48</v>
      </c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</row>
    <row r="17" spans="1:24" s="7" customFormat="1" ht="24" customHeight="1" x14ac:dyDescent="0.3">
      <c r="A17" s="20">
        <f t="shared" si="2"/>
        <v>42741</v>
      </c>
      <c r="B17" s="21">
        <v>0.375</v>
      </c>
      <c r="C17" s="22">
        <v>40</v>
      </c>
      <c r="D17" s="21">
        <v>0.69791666666666663</v>
      </c>
      <c r="E17" s="16"/>
      <c r="F17" s="63">
        <f t="shared" si="3"/>
        <v>0.2951388888888889</v>
      </c>
      <c r="G17" s="64">
        <f t="shared" si="4"/>
        <v>0.2951388888888889</v>
      </c>
      <c r="H17" s="65">
        <f>MAX(IF($W$8,MAX(0,SUM(G$12:G16)+F17-$V$9/24),0),IF($W$6,IF(F17&gt;$V$7/24,F17-$V$7/24,0),0))</f>
        <v>0</v>
      </c>
      <c r="I17" s="66"/>
      <c r="J17" s="66"/>
      <c r="K17" s="66"/>
      <c r="L17" s="8"/>
      <c r="M17" s="13" t="s">
        <v>47</v>
      </c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</row>
    <row r="18" spans="1:24" s="7" customFormat="1" ht="24" customHeight="1" x14ac:dyDescent="0.3">
      <c r="A18" s="20">
        <f t="shared" si="2"/>
        <v>42742</v>
      </c>
      <c r="B18" s="21">
        <v>0.33333333333333331</v>
      </c>
      <c r="C18" s="22">
        <v>0</v>
      </c>
      <c r="D18" s="21">
        <v>0.41666666666666669</v>
      </c>
      <c r="E18" s="16"/>
      <c r="F18" s="63">
        <f t="shared" si="3"/>
        <v>8.3333333333333343E-2</v>
      </c>
      <c r="G18" s="64">
        <f t="shared" si="4"/>
        <v>3.8194444444444725E-2</v>
      </c>
      <c r="H18" s="65">
        <f>MAX(IF($W$8,MAX(0,SUM(G$12:G17)+F18-$V$9/24),0),IF($W$6,IF(F18&gt;$V$7/24,F18-$V$7/24,0),0))</f>
        <v>4.5138888888888618E-2</v>
      </c>
      <c r="I18" s="66"/>
      <c r="J18" s="66"/>
      <c r="K18" s="66"/>
      <c r="L18" s="8"/>
      <c r="M18" s="10" t="s">
        <v>57</v>
      </c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</row>
    <row r="19" spans="1:24" s="7" customFormat="1" ht="24" customHeight="1" x14ac:dyDescent="0.3">
      <c r="A19" s="20">
        <f t="shared" si="2"/>
        <v>42743</v>
      </c>
      <c r="B19" s="21"/>
      <c r="C19" s="22"/>
      <c r="D19" s="21"/>
      <c r="E19" s="16"/>
      <c r="F19" s="63">
        <f t="shared" si="3"/>
        <v>0</v>
      </c>
      <c r="G19" s="64">
        <f t="shared" si="4"/>
        <v>0</v>
      </c>
      <c r="H19" s="65">
        <f>MAX(IF($W$8,MAX(0,SUM(G$12:G18)+F19-$V$9/24),0),IF($W$6,IF(F19&gt;$V$7/24,F19-$V$7/24,0),0))</f>
        <v>0</v>
      </c>
      <c r="I19" s="66"/>
      <c r="J19" s="66"/>
      <c r="K19" s="66"/>
      <c r="L19" s="8"/>
      <c r="M19" s="13" t="s">
        <v>56</v>
      </c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</row>
    <row r="20" spans="1:24" ht="24" customHeight="1" x14ac:dyDescent="0.3">
      <c r="F20" s="17" t="s">
        <v>18</v>
      </c>
      <c r="G20" s="67">
        <f>SUM(G13:G19)</f>
        <v>1.6666666666666667</v>
      </c>
      <c r="H20" s="67">
        <f>SUM(H13:H19)</f>
        <v>0.14236111111111099</v>
      </c>
      <c r="I20" s="67">
        <f>SUM(I13:I19)</f>
        <v>0</v>
      </c>
      <c r="J20" s="67">
        <f>SUM(J13:J19)</f>
        <v>0</v>
      </c>
      <c r="K20" s="67">
        <f>SUM(K13:K19)</f>
        <v>0</v>
      </c>
      <c r="M20" s="5" t="s">
        <v>58</v>
      </c>
    </row>
    <row r="21" spans="1:24" s="7" customFormat="1" ht="24" customHeight="1" x14ac:dyDescent="0.3">
      <c r="A21" s="16"/>
      <c r="B21" s="16"/>
      <c r="C21" s="16"/>
      <c r="D21" s="16"/>
      <c r="E21" s="16"/>
      <c r="F21" s="17" t="s">
        <v>17</v>
      </c>
      <c r="G21" s="26">
        <v>15</v>
      </c>
      <c r="H21" s="27">
        <f>1.5*G21</f>
        <v>22.5</v>
      </c>
      <c r="I21" s="26">
        <v>15</v>
      </c>
      <c r="J21" s="26">
        <v>15</v>
      </c>
      <c r="K21" s="26">
        <v>15</v>
      </c>
      <c r="L21" s="8"/>
      <c r="M21" s="5" t="s">
        <v>55</v>
      </c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</row>
    <row r="22" spans="1:24" s="7" customFormat="1" ht="24" customHeight="1" x14ac:dyDescent="0.3">
      <c r="A22" s="16"/>
      <c r="B22" s="16"/>
      <c r="C22" s="16"/>
      <c r="D22" s="16"/>
      <c r="E22" s="16"/>
      <c r="F22" s="17" t="s">
        <v>26</v>
      </c>
      <c r="G22" s="57">
        <f>ROUND(G21*G20*24,2)</f>
        <v>600</v>
      </c>
      <c r="H22" s="57">
        <f>ROUND(H21*H20*24,2)</f>
        <v>76.87</v>
      </c>
      <c r="I22" s="57">
        <f>ROUND(I21*I20*24,2)</f>
        <v>0</v>
      </c>
      <c r="J22" s="57">
        <f>ROUND(J21*J20*24,2)</f>
        <v>0</v>
      </c>
      <c r="K22" s="57">
        <f>ROUND(K21*K20*24,2)</f>
        <v>0</v>
      </c>
      <c r="L22" s="8"/>
      <c r="M22" s="5" t="s">
        <v>55</v>
      </c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</row>
    <row r="23" spans="1:24" ht="27.75" customHeight="1" x14ac:dyDescent="0.3">
      <c r="A23" s="77"/>
      <c r="B23" s="77"/>
      <c r="C23" s="77"/>
      <c r="D23" s="56"/>
      <c r="M23" s="6"/>
    </row>
    <row r="24" spans="1:24" x14ac:dyDescent="0.3">
      <c r="A24" s="76" t="s">
        <v>4</v>
      </c>
      <c r="B24" s="76"/>
      <c r="C24" s="76"/>
      <c r="D24" s="28" t="s">
        <v>0</v>
      </c>
      <c r="M24" s="6"/>
    </row>
    <row r="25" spans="1:24" ht="22.5" customHeight="1" x14ac:dyDescent="0.3">
      <c r="A25" s="54"/>
      <c r="B25" s="54"/>
      <c r="C25" s="54"/>
      <c r="D25" s="55"/>
      <c r="I25" s="29" t="s">
        <v>27</v>
      </c>
      <c r="J25" s="82">
        <f>SUM(G22:K22)</f>
        <v>676.87</v>
      </c>
      <c r="K25" s="82"/>
      <c r="M25" s="5" t="s">
        <v>55</v>
      </c>
    </row>
    <row r="26" spans="1:24" ht="27.75" customHeight="1" x14ac:dyDescent="0.3">
      <c r="A26" s="77"/>
      <c r="B26" s="77"/>
      <c r="C26" s="77"/>
      <c r="D26" s="56"/>
      <c r="H26" s="2"/>
      <c r="I26" s="2"/>
      <c r="J26" s="2"/>
      <c r="K26" s="2"/>
    </row>
    <row r="27" spans="1:24" x14ac:dyDescent="0.3">
      <c r="A27" s="76" t="s">
        <v>5</v>
      </c>
      <c r="B27" s="76"/>
      <c r="C27" s="76"/>
      <c r="D27" s="28" t="s">
        <v>0</v>
      </c>
    </row>
  </sheetData>
  <mergeCells count="11">
    <mergeCell ref="G8:H8"/>
    <mergeCell ref="U1:W1"/>
    <mergeCell ref="M2:S2"/>
    <mergeCell ref="G4:K4"/>
    <mergeCell ref="U5:W5"/>
    <mergeCell ref="G6:K6"/>
    <mergeCell ref="A23:C23"/>
    <mergeCell ref="A24:C24"/>
    <mergeCell ref="J25:K25"/>
    <mergeCell ref="A26:C26"/>
    <mergeCell ref="A27:C27"/>
  </mergeCells>
  <conditionalFormatting sqref="M4:S9">
    <cfRule type="expression" dxfId="5" priority="1">
      <formula>ISNUMBER(MATCH(M4,$A$13:$A$19,0))</formula>
    </cfRule>
    <cfRule type="expression" dxfId="4" priority="2">
      <formula>MONTH(M4)&lt;&gt;MONTH($M$2)</formula>
    </cfRule>
  </conditionalFormatting>
  <dataValidations count="2">
    <dataValidation type="list" allowBlank="1" showInputMessage="1" showErrorMessage="1" sqref="V6 V8">
      <formula1>$X$5:$X$6</formula1>
    </dataValidation>
    <dataValidation type="time" allowBlank="1" showInputMessage="1" showErrorMessage="1" errorTitle="Incorrect Time Format" error="Please use the following format for entering the time: 12:00 AM" sqref="D13:D19 B13:B19">
      <formula1>0</formula1>
      <formula2>0.999988425925926</formula2>
    </dataValidation>
  </dataValidations>
  <hyperlinks>
    <hyperlink ref="U1" r:id="rId1" display="Time Cards by Vertex42.com"/>
  </hyperlinks>
  <printOptions horizontalCentered="1"/>
  <pageMargins left="0.5" right="0.5" top="0.5" bottom="0.75" header="0.5" footer="0.4"/>
  <pageSetup orientation="portrait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7"/>
  <sheetViews>
    <sheetView showGridLines="0" workbookViewId="0">
      <selection activeCell="G8" sqref="G8:H8"/>
    </sheetView>
  </sheetViews>
  <sheetFormatPr defaultColWidth="9.140625" defaultRowHeight="15" x14ac:dyDescent="0.3"/>
  <cols>
    <col min="1" max="1" width="11.28515625" style="14" customWidth="1"/>
    <col min="2" max="2" width="9.7109375" style="14" customWidth="1"/>
    <col min="3" max="3" width="8.42578125" style="14" customWidth="1"/>
    <col min="4" max="4" width="9.7109375" style="14" customWidth="1"/>
    <col min="5" max="5" width="2.5703125" style="14" customWidth="1"/>
    <col min="6" max="6" width="7.7109375" style="14" customWidth="1"/>
    <col min="7" max="9" width="8.7109375" style="14" customWidth="1"/>
    <col min="10" max="12" width="7.7109375" style="14" customWidth="1"/>
    <col min="13" max="13" width="9.140625" style="2"/>
    <col min="14" max="21" width="3.140625" style="32" customWidth="1"/>
    <col min="22" max="24" width="9.28515625" style="32" customWidth="1"/>
    <col min="25" max="25" width="9.140625" style="32" hidden="1" customWidth="1"/>
    <col min="26" max="16384" width="9.140625" style="2"/>
  </cols>
  <sheetData>
    <row r="1" spans="1:25" s="1" customFormat="1" ht="31.5" customHeight="1" x14ac:dyDescent="0.3">
      <c r="A1" s="52" t="s">
        <v>31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3" t="s">
        <v>10</v>
      </c>
      <c r="N1" s="32"/>
      <c r="O1" s="32"/>
      <c r="P1" s="32"/>
      <c r="Q1" s="32"/>
      <c r="R1" s="32"/>
      <c r="S1" s="32"/>
      <c r="T1" s="32"/>
      <c r="U1" s="32"/>
      <c r="V1" s="71" t="s">
        <v>46</v>
      </c>
      <c r="W1" s="71"/>
      <c r="X1" s="71"/>
      <c r="Y1" s="32"/>
    </row>
    <row r="2" spans="1:25" ht="16.5" x14ac:dyDescent="0.3">
      <c r="N2" s="73">
        <f>DATE(W2,W3,1)</f>
        <v>42736</v>
      </c>
      <c r="O2" s="74"/>
      <c r="P2" s="74"/>
      <c r="Q2" s="74"/>
      <c r="R2" s="74"/>
      <c r="S2" s="74"/>
      <c r="T2" s="75"/>
      <c r="V2" s="59" t="s">
        <v>80</v>
      </c>
      <c r="W2" s="60">
        <v>2017</v>
      </c>
    </row>
    <row r="3" spans="1:25" x14ac:dyDescent="0.3">
      <c r="A3" s="15"/>
      <c r="N3" s="37" t="s">
        <v>19</v>
      </c>
      <c r="O3" s="38" t="s">
        <v>20</v>
      </c>
      <c r="P3" s="38" t="s">
        <v>21</v>
      </c>
      <c r="Q3" s="38" t="s">
        <v>22</v>
      </c>
      <c r="R3" s="38" t="s">
        <v>23</v>
      </c>
      <c r="S3" s="38" t="s">
        <v>24</v>
      </c>
      <c r="T3" s="39" t="s">
        <v>25</v>
      </c>
      <c r="V3" s="59" t="s">
        <v>60</v>
      </c>
      <c r="W3" s="60">
        <v>1</v>
      </c>
    </row>
    <row r="4" spans="1:25" s="7" customFormat="1" ht="16.5" x14ac:dyDescent="0.3">
      <c r="A4" s="15" t="s">
        <v>11</v>
      </c>
      <c r="B4" s="15"/>
      <c r="C4" s="15"/>
      <c r="D4" s="16"/>
      <c r="E4" s="16"/>
      <c r="F4" s="17" t="s">
        <v>1</v>
      </c>
      <c r="G4" s="78"/>
      <c r="H4" s="78"/>
      <c r="I4" s="78"/>
      <c r="J4" s="78"/>
      <c r="K4" s="78"/>
      <c r="L4" s="78"/>
      <c r="N4" s="33">
        <f>$N$2-WEEKDAY($N$2,1)+(ROW(N4)-ROW($N$4))*7+(COLUMN(N4)-COLUMN($N$4)+1)</f>
        <v>42736</v>
      </c>
      <c r="O4" s="33">
        <f t="shared" ref="O4:T9" si="0">$N$2-WEEKDAY($N$2,1)+(ROW(O4)-ROW($N$4))*7+(COLUMN(O4)-COLUMN($N$4)+1)</f>
        <v>42737</v>
      </c>
      <c r="P4" s="33">
        <f t="shared" si="0"/>
        <v>42738</v>
      </c>
      <c r="Q4" s="33">
        <f t="shared" si="0"/>
        <v>42739</v>
      </c>
      <c r="R4" s="33">
        <f t="shared" si="0"/>
        <v>42740</v>
      </c>
      <c r="S4" s="33">
        <f t="shared" si="0"/>
        <v>42741</v>
      </c>
      <c r="T4" s="33">
        <f t="shared" si="0"/>
        <v>42742</v>
      </c>
      <c r="U4" s="34"/>
      <c r="Y4" s="35" t="s">
        <v>30</v>
      </c>
    </row>
    <row r="5" spans="1:25" s="7" customFormat="1" x14ac:dyDescent="0.2">
      <c r="A5" s="15" t="s">
        <v>12</v>
      </c>
      <c r="B5" s="15"/>
      <c r="C5" s="15"/>
      <c r="D5" s="16"/>
      <c r="E5" s="16"/>
      <c r="F5" s="16"/>
      <c r="G5" s="16"/>
      <c r="H5" s="16"/>
      <c r="I5" s="16"/>
      <c r="J5" s="16"/>
      <c r="K5" s="16"/>
      <c r="L5" s="16"/>
      <c r="N5" s="33">
        <f t="shared" ref="N5:N9" si="1">$N$2-WEEKDAY($N$2,1)+(ROW(N5)-ROW($N$4))*7+(COLUMN(N5)-COLUMN($N$4)+1)</f>
        <v>42743</v>
      </c>
      <c r="O5" s="33">
        <f t="shared" si="0"/>
        <v>42744</v>
      </c>
      <c r="P5" s="33">
        <f t="shared" si="0"/>
        <v>42745</v>
      </c>
      <c r="Q5" s="33">
        <f t="shared" si="0"/>
        <v>42746</v>
      </c>
      <c r="R5" s="33">
        <f t="shared" si="0"/>
        <v>42747</v>
      </c>
      <c r="S5" s="33">
        <f t="shared" si="0"/>
        <v>42748</v>
      </c>
      <c r="T5" s="33">
        <f t="shared" si="0"/>
        <v>42749</v>
      </c>
      <c r="U5" s="34"/>
      <c r="V5" s="72" t="s">
        <v>28</v>
      </c>
      <c r="W5" s="72"/>
      <c r="X5" s="72"/>
      <c r="Y5" s="36" t="s">
        <v>53</v>
      </c>
    </row>
    <row r="6" spans="1:25" s="7" customFormat="1" x14ac:dyDescent="0.3">
      <c r="A6" s="15" t="s">
        <v>13</v>
      </c>
      <c r="B6" s="15"/>
      <c r="C6" s="15"/>
      <c r="D6" s="16"/>
      <c r="E6" s="16"/>
      <c r="F6" s="17" t="s">
        <v>2</v>
      </c>
      <c r="G6" s="81"/>
      <c r="H6" s="81"/>
      <c r="I6" s="81"/>
      <c r="J6" s="81"/>
      <c r="K6" s="81"/>
      <c r="L6" s="81"/>
      <c r="N6" s="33">
        <f t="shared" si="1"/>
        <v>42750</v>
      </c>
      <c r="O6" s="33">
        <f t="shared" si="0"/>
        <v>42751</v>
      </c>
      <c r="P6" s="33">
        <f t="shared" si="0"/>
        <v>42752</v>
      </c>
      <c r="Q6" s="33">
        <f t="shared" si="0"/>
        <v>42753</v>
      </c>
      <c r="R6" s="33">
        <f t="shared" si="0"/>
        <v>42754</v>
      </c>
      <c r="S6" s="33">
        <f t="shared" si="0"/>
        <v>42755</v>
      </c>
      <c r="T6" s="33">
        <f t="shared" si="0"/>
        <v>42756</v>
      </c>
      <c r="U6" s="34"/>
      <c r="V6" s="69" t="s">
        <v>50</v>
      </c>
      <c r="W6" s="60" t="s">
        <v>53</v>
      </c>
      <c r="X6" s="11" t="b">
        <f>IF(W6="yes",TRUE,FALSE)</f>
        <v>1</v>
      </c>
      <c r="Y6" s="36" t="s">
        <v>54</v>
      </c>
    </row>
    <row r="7" spans="1:25" s="7" customFormat="1" x14ac:dyDescent="0.3">
      <c r="A7" s="15" t="s">
        <v>15</v>
      </c>
      <c r="B7" s="15"/>
      <c r="C7" s="15"/>
      <c r="D7" s="16"/>
      <c r="E7" s="16"/>
      <c r="F7" s="16"/>
      <c r="G7" s="18"/>
      <c r="H7" s="18"/>
      <c r="I7" s="18"/>
      <c r="J7" s="16"/>
      <c r="K7" s="16"/>
      <c r="L7" s="16"/>
      <c r="N7" s="33">
        <f t="shared" si="1"/>
        <v>42757</v>
      </c>
      <c r="O7" s="33">
        <f t="shared" si="0"/>
        <v>42758</v>
      </c>
      <c r="P7" s="33">
        <f t="shared" si="0"/>
        <v>42759</v>
      </c>
      <c r="Q7" s="33">
        <f t="shared" si="0"/>
        <v>42760</v>
      </c>
      <c r="R7" s="33">
        <f t="shared" si="0"/>
        <v>42761</v>
      </c>
      <c r="S7" s="33">
        <f t="shared" si="0"/>
        <v>42762</v>
      </c>
      <c r="T7" s="33">
        <f t="shared" si="0"/>
        <v>42763</v>
      </c>
      <c r="U7" s="34"/>
      <c r="V7" s="70" t="s">
        <v>51</v>
      </c>
      <c r="W7" s="60">
        <v>8</v>
      </c>
      <c r="X7" s="12" t="s">
        <v>29</v>
      </c>
      <c r="Y7" s="34"/>
    </row>
    <row r="8" spans="1:25" s="7" customFormat="1" x14ac:dyDescent="0.3">
      <c r="A8" s="16"/>
      <c r="B8" s="15"/>
      <c r="C8" s="15"/>
      <c r="D8" s="16"/>
      <c r="E8" s="16"/>
      <c r="F8" s="17" t="s">
        <v>3</v>
      </c>
      <c r="G8" s="79">
        <v>42737</v>
      </c>
      <c r="H8" s="79"/>
      <c r="I8" s="16"/>
      <c r="J8" s="16"/>
      <c r="K8" s="16"/>
      <c r="L8" s="19" t="s">
        <v>16</v>
      </c>
      <c r="N8" s="33">
        <f t="shared" si="1"/>
        <v>42764</v>
      </c>
      <c r="O8" s="33">
        <f t="shared" si="0"/>
        <v>42765</v>
      </c>
      <c r="P8" s="33">
        <f t="shared" si="0"/>
        <v>42766</v>
      </c>
      <c r="Q8" s="33">
        <f t="shared" si="0"/>
        <v>42767</v>
      </c>
      <c r="R8" s="33">
        <f t="shared" si="0"/>
        <v>42768</v>
      </c>
      <c r="S8" s="33">
        <f t="shared" si="0"/>
        <v>42769</v>
      </c>
      <c r="T8" s="33">
        <f t="shared" si="0"/>
        <v>42770</v>
      </c>
      <c r="U8" s="34"/>
      <c r="V8" s="70" t="s">
        <v>68</v>
      </c>
      <c r="W8" s="60">
        <v>12</v>
      </c>
      <c r="X8" s="12" t="s">
        <v>29</v>
      </c>
      <c r="Y8" s="34"/>
    </row>
    <row r="9" spans="1:25" s="7" customFormat="1" x14ac:dyDescent="0.3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N9" s="33">
        <f t="shared" si="1"/>
        <v>42771</v>
      </c>
      <c r="O9" s="33">
        <f t="shared" si="0"/>
        <v>42772</v>
      </c>
      <c r="P9" s="33">
        <f t="shared" si="0"/>
        <v>42773</v>
      </c>
      <c r="Q9" s="33">
        <f t="shared" si="0"/>
        <v>42774</v>
      </c>
      <c r="R9" s="33">
        <f t="shared" si="0"/>
        <v>42775</v>
      </c>
      <c r="S9" s="33">
        <f t="shared" si="0"/>
        <v>42776</v>
      </c>
      <c r="T9" s="33">
        <f t="shared" si="0"/>
        <v>42777</v>
      </c>
      <c r="U9" s="34"/>
      <c r="V9" s="69" t="s">
        <v>52</v>
      </c>
      <c r="W9" s="60" t="s">
        <v>53</v>
      </c>
      <c r="X9" s="11" t="b">
        <f>IF(W9="yes",TRUE,FALSE)</f>
        <v>1</v>
      </c>
      <c r="Y9" s="34"/>
    </row>
    <row r="10" spans="1:25" x14ac:dyDescent="0.3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V10" s="70" t="s">
        <v>51</v>
      </c>
      <c r="W10" s="60">
        <v>40</v>
      </c>
      <c r="X10" s="12" t="s">
        <v>29</v>
      </c>
    </row>
    <row r="11" spans="1:25" s="7" customFormat="1" ht="30" customHeight="1" x14ac:dyDescent="0.3">
      <c r="A11" s="30" t="s">
        <v>6</v>
      </c>
      <c r="B11" s="31" t="s">
        <v>7</v>
      </c>
      <c r="C11" s="31" t="s">
        <v>34</v>
      </c>
      <c r="D11" s="31" t="s">
        <v>8</v>
      </c>
      <c r="E11" s="16"/>
      <c r="F11" s="30" t="s">
        <v>9</v>
      </c>
      <c r="G11" s="31" t="s">
        <v>35</v>
      </c>
      <c r="H11" s="31" t="s">
        <v>69</v>
      </c>
      <c r="I11" s="31" t="s">
        <v>70</v>
      </c>
      <c r="J11" s="31" t="s">
        <v>37</v>
      </c>
      <c r="K11" s="31" t="s">
        <v>38</v>
      </c>
      <c r="L11" s="31" t="s">
        <v>75</v>
      </c>
      <c r="M11" s="8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</row>
    <row r="12" spans="1:25" hidden="1" x14ac:dyDescent="0.3"/>
    <row r="13" spans="1:25" s="7" customFormat="1" ht="24" customHeight="1" x14ac:dyDescent="0.3">
      <c r="A13" s="20">
        <f>G8</f>
        <v>42737</v>
      </c>
      <c r="B13" s="21">
        <v>0.5</v>
      </c>
      <c r="C13" s="22"/>
      <c r="D13" s="21">
        <v>0.95833333333333337</v>
      </c>
      <c r="E13" s="16"/>
      <c r="F13" s="23">
        <f>MROUND(IF((OR(B13="",D13="")),0,IF((D13&lt;B13),((D13-B13)*24)+24,(D13-B13)*24)-C13/60),1/60)</f>
        <v>11</v>
      </c>
      <c r="G13" s="61">
        <f>F13-(H13+I13)</f>
        <v>8</v>
      </c>
      <c r="H13" s="61">
        <f>IF(COUNTIF(F$13:F13,"&gt;0")=7,MIN(F13,$W$7),MAX(IF($X$9,MAX(0,MIN($W$8,SUM(G$12:G12)+MIN($W$8,F13)-$W$10)),0),IF($X$6,MIN($W$8,IF(F13&gt;$W$7,MIN($W$8,F13)-$W$7,0)),0)))</f>
        <v>3</v>
      </c>
      <c r="I13" s="24">
        <f>IF(COUNTIF(F$13:F13,"&gt;0")=7,MAX(0,F13-H13),IF(F13&gt;$W$8,F13-$W$8,0))</f>
        <v>0</v>
      </c>
      <c r="J13" s="25"/>
      <c r="K13" s="25"/>
      <c r="L13" s="25"/>
      <c r="M13" s="8"/>
      <c r="N13" s="62" t="s">
        <v>73</v>
      </c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</row>
    <row r="14" spans="1:25" s="7" customFormat="1" ht="24" customHeight="1" x14ac:dyDescent="0.3">
      <c r="A14" s="20">
        <f t="shared" ref="A14:A19" si="2">A13+1</f>
        <v>42738</v>
      </c>
      <c r="B14" s="21">
        <v>0.5</v>
      </c>
      <c r="C14" s="22"/>
      <c r="D14" s="21">
        <v>0.125</v>
      </c>
      <c r="E14" s="16"/>
      <c r="F14" s="23">
        <f t="shared" ref="F14:F19" si="3">MROUND(IF((OR(B14="",D14="")),0,IF((D14&lt;B14),((D14-B14)*24)+24,(D14-B14)*24)-C14/60),1/60)</f>
        <v>15</v>
      </c>
      <c r="G14" s="61">
        <f t="shared" ref="G14:G19" si="4">F14-(H14+I14)</f>
        <v>8</v>
      </c>
      <c r="H14" s="61">
        <f>IF(COUNTIF(F$13:F14,"&gt;0")=7,MIN(F14,$W$7),MAX(IF($X$9,MAX(0,MIN($W$8,SUM(G$12:G13)+MIN($W$8,F14)-$W$10)),0),IF($X$6,MIN($W$8,IF(F14&gt;$W$7,MIN($W$8,F14)-$W$7,0)),0)))</f>
        <v>4</v>
      </c>
      <c r="I14" s="24">
        <f>IF(COUNTIF(F$13:F14,"&gt;0")=7,MAX(0,F14-H14),IF(F14&gt;$W$8,F14-$W$8,0))</f>
        <v>3</v>
      </c>
      <c r="J14" s="25"/>
      <c r="K14" s="25"/>
      <c r="L14" s="25"/>
      <c r="M14" s="8"/>
      <c r="N14" s="5" t="s">
        <v>79</v>
      </c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</row>
    <row r="15" spans="1:25" s="7" customFormat="1" ht="24" customHeight="1" x14ac:dyDescent="0.3">
      <c r="A15" s="20">
        <f t="shared" si="2"/>
        <v>42739</v>
      </c>
      <c r="B15" s="21">
        <v>0.5</v>
      </c>
      <c r="C15" s="22"/>
      <c r="D15" s="21">
        <v>0.16666666666666666</v>
      </c>
      <c r="E15" s="16"/>
      <c r="F15" s="23">
        <f t="shared" si="3"/>
        <v>16</v>
      </c>
      <c r="G15" s="61">
        <f t="shared" si="4"/>
        <v>8</v>
      </c>
      <c r="H15" s="61">
        <f>IF(COUNTIF(F$13:F15,"&gt;0")=7,MIN(F15,$W$7),MAX(IF($X$9,MAX(0,MIN($W$8,SUM(G$12:G14)+MIN($W$8,F15)-$W$10)),0),IF($X$6,MIN($W$8,IF(F15&gt;$W$7,MIN($W$8,F15)-$W$7,0)),0)))</f>
        <v>4</v>
      </c>
      <c r="I15" s="24">
        <f>IF(COUNTIF(F$13:F15,"&gt;0")=7,MAX(0,F15-H15),IF(F15&gt;$W$8,F15-$W$8,0))</f>
        <v>4</v>
      </c>
      <c r="J15" s="25"/>
      <c r="K15" s="25"/>
      <c r="L15" s="25"/>
      <c r="M15" s="8"/>
      <c r="N15" s="5" t="s">
        <v>74</v>
      </c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</row>
    <row r="16" spans="1:25" s="7" customFormat="1" ht="24" customHeight="1" x14ac:dyDescent="0.3">
      <c r="A16" s="20">
        <f t="shared" si="2"/>
        <v>42740</v>
      </c>
      <c r="B16" s="21">
        <v>0.5</v>
      </c>
      <c r="C16" s="22"/>
      <c r="D16" s="21">
        <v>0.91666666666666663</v>
      </c>
      <c r="E16" s="16"/>
      <c r="F16" s="23">
        <f t="shared" si="3"/>
        <v>10</v>
      </c>
      <c r="G16" s="61">
        <f t="shared" si="4"/>
        <v>8</v>
      </c>
      <c r="H16" s="61">
        <f>IF(COUNTIF(F$13:F16,"&gt;0")=7,MIN(F16,$W$7),MAX(IF($X$9,MAX(0,MIN($W$8,SUM(G$12:G15)+MIN($W$8,F16)-$W$10)),0),IF($X$6,MIN($W$8,IF(F16&gt;$W$7,MIN($W$8,F16)-$W$7,0)),0)))</f>
        <v>2</v>
      </c>
      <c r="I16" s="24">
        <f>IF(COUNTIF(F$13:F16,"&gt;0")=7,MAX(0,F16-H16),IF(F16&gt;$W$8,F16-$W$8,0))</f>
        <v>0</v>
      </c>
      <c r="J16" s="25"/>
      <c r="K16" s="25"/>
      <c r="L16" s="25"/>
      <c r="M16" s="8"/>
      <c r="N16" s="5" t="s">
        <v>77</v>
      </c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</row>
    <row r="17" spans="1:25" s="7" customFormat="1" ht="24" customHeight="1" x14ac:dyDescent="0.3">
      <c r="A17" s="20">
        <f t="shared" si="2"/>
        <v>42741</v>
      </c>
      <c r="B17" s="21">
        <v>0.5</v>
      </c>
      <c r="C17" s="22"/>
      <c r="D17" s="21">
        <v>4.1666666666666664E-2</v>
      </c>
      <c r="E17" s="16"/>
      <c r="F17" s="23">
        <f t="shared" si="3"/>
        <v>13</v>
      </c>
      <c r="G17" s="61">
        <f t="shared" si="4"/>
        <v>8</v>
      </c>
      <c r="H17" s="61">
        <f>IF(COUNTIF(F$13:F17,"&gt;0")=7,MIN(F17,$W$7),MAX(IF($X$9,MAX(0,MIN($W$8,SUM(G$12:G16)+MIN($W$8,F17)-$W$10)),0),IF($X$6,MIN($W$8,IF(F17&gt;$W$7,MIN($W$8,F17)-$W$7,0)),0)))</f>
        <v>4</v>
      </c>
      <c r="I17" s="24">
        <f>IF(COUNTIF(F$13:F17,"&gt;0")=7,MAX(0,F17-H17),IF(F17&gt;$W$8,F17-$W$8,0))</f>
        <v>1</v>
      </c>
      <c r="J17" s="25"/>
      <c r="K17" s="25"/>
      <c r="L17" s="25"/>
      <c r="M17" s="8"/>
      <c r="N17" s="5" t="s">
        <v>78</v>
      </c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</row>
    <row r="18" spans="1:25" s="7" customFormat="1" ht="24" customHeight="1" x14ac:dyDescent="0.3">
      <c r="A18" s="20">
        <f t="shared" si="2"/>
        <v>42742</v>
      </c>
      <c r="B18" s="21">
        <v>0.5</v>
      </c>
      <c r="C18" s="22"/>
      <c r="D18" s="21">
        <v>4.1666666666666664E-2</v>
      </c>
      <c r="E18" s="16"/>
      <c r="F18" s="23">
        <f t="shared" si="3"/>
        <v>13</v>
      </c>
      <c r="G18" s="61">
        <f t="shared" si="4"/>
        <v>0</v>
      </c>
      <c r="H18" s="61">
        <f>IF(COUNTIF(F$13:F18,"&gt;0")=7,MIN(F18,$W$7),MAX(IF($X$9,MAX(0,MIN($W$8,SUM(G$12:G17)+MIN($W$8,F18)-$W$10)),0),IF($X$6,MIN($W$8,IF(F18&gt;$W$7,MIN($W$8,F18)-$W$7,0)),0)))</f>
        <v>12</v>
      </c>
      <c r="I18" s="24">
        <f>IF(COUNTIF(F$13:F18,"&gt;0")=7,MAX(0,F18-H18),IF(F18&gt;$W$8,F18-$W$8,0))</f>
        <v>1</v>
      </c>
      <c r="J18" s="25"/>
      <c r="K18" s="25"/>
      <c r="L18" s="25"/>
      <c r="M18" s="8"/>
      <c r="N18" s="13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</row>
    <row r="19" spans="1:25" s="7" customFormat="1" ht="24" customHeight="1" x14ac:dyDescent="0.3">
      <c r="A19" s="20">
        <f t="shared" si="2"/>
        <v>42743</v>
      </c>
      <c r="B19" s="21">
        <v>0.5</v>
      </c>
      <c r="C19" s="22"/>
      <c r="D19" s="21">
        <v>4.1666666666666664E-2</v>
      </c>
      <c r="E19" s="16"/>
      <c r="F19" s="23">
        <f t="shared" si="3"/>
        <v>13</v>
      </c>
      <c r="G19" s="61">
        <f t="shared" si="4"/>
        <v>0</v>
      </c>
      <c r="H19" s="61">
        <f>IF(COUNTIF(F$13:F19,"&gt;0")=7,MIN(F19,$W$7),MAX(IF($X$9,MAX(0,MIN($W$8,SUM(G$12:G18)+MIN($W$8,F19)-$W$10)),0),IF($X$6,MIN($W$8,IF(F19&gt;$W$7,MIN($W$8,F19)-$W$7,0)),0)))</f>
        <v>8</v>
      </c>
      <c r="I19" s="24">
        <f>IF(COUNTIF(F$13:F19,"&gt;0")=7,MAX(0,F19-H19),IF(F19&gt;$W$8,F19-$W$8,0))</f>
        <v>5</v>
      </c>
      <c r="J19" s="25"/>
      <c r="K19" s="25"/>
      <c r="L19" s="25"/>
      <c r="M19" s="8"/>
      <c r="N19" s="10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</row>
    <row r="20" spans="1:25" s="7" customFormat="1" ht="24" customHeight="1" x14ac:dyDescent="0.3">
      <c r="A20" s="16"/>
      <c r="B20" s="16"/>
      <c r="C20" s="16"/>
      <c r="D20" s="16"/>
      <c r="E20" s="16"/>
      <c r="F20" s="17" t="s">
        <v>14</v>
      </c>
      <c r="G20" s="58">
        <f t="shared" ref="G20:L20" si="5">SUM(G13:G19)</f>
        <v>40</v>
      </c>
      <c r="H20" s="58">
        <f t="shared" si="5"/>
        <v>37</v>
      </c>
      <c r="I20" s="58">
        <f t="shared" si="5"/>
        <v>14</v>
      </c>
      <c r="J20" s="58">
        <f t="shared" si="5"/>
        <v>0</v>
      </c>
      <c r="K20" s="58">
        <f t="shared" si="5"/>
        <v>0</v>
      </c>
      <c r="L20" s="58">
        <f t="shared" si="5"/>
        <v>0</v>
      </c>
      <c r="M20" s="8"/>
      <c r="N20" s="5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</row>
    <row r="21" spans="1:25" s="7" customFormat="1" ht="24" customHeight="1" x14ac:dyDescent="0.3">
      <c r="A21" s="16"/>
      <c r="B21" s="16"/>
      <c r="C21" s="16"/>
      <c r="D21" s="16"/>
      <c r="E21" s="16"/>
      <c r="F21" s="17" t="s">
        <v>17</v>
      </c>
      <c r="G21" s="26">
        <v>15</v>
      </c>
      <c r="H21" s="27">
        <f>1.5*G21</f>
        <v>22.5</v>
      </c>
      <c r="I21" s="27">
        <f>2*G21</f>
        <v>30</v>
      </c>
      <c r="J21" s="26">
        <v>15</v>
      </c>
      <c r="K21" s="26">
        <v>15</v>
      </c>
      <c r="L21" s="26">
        <v>15</v>
      </c>
      <c r="M21" s="8"/>
      <c r="N21" s="5" t="s">
        <v>55</v>
      </c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</row>
    <row r="22" spans="1:25" s="7" customFormat="1" ht="24" customHeight="1" x14ac:dyDescent="0.3">
      <c r="A22" s="16"/>
      <c r="B22" s="16"/>
      <c r="C22" s="16"/>
      <c r="D22" s="16"/>
      <c r="E22" s="16"/>
      <c r="F22" s="17" t="s">
        <v>26</v>
      </c>
      <c r="G22" s="57">
        <f t="shared" ref="G22:L22" si="6">ROUND(G21*G20,2)</f>
        <v>600</v>
      </c>
      <c r="H22" s="57">
        <f t="shared" si="6"/>
        <v>832.5</v>
      </c>
      <c r="I22" s="57">
        <f t="shared" si="6"/>
        <v>420</v>
      </c>
      <c r="J22" s="57">
        <f t="shared" si="6"/>
        <v>0</v>
      </c>
      <c r="K22" s="57">
        <f t="shared" si="6"/>
        <v>0</v>
      </c>
      <c r="L22" s="57">
        <f t="shared" si="6"/>
        <v>0</v>
      </c>
      <c r="M22" s="8"/>
      <c r="N22" s="5" t="s">
        <v>55</v>
      </c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</row>
    <row r="23" spans="1:25" ht="27.75" customHeight="1" x14ac:dyDescent="0.3">
      <c r="A23" s="77"/>
      <c r="B23" s="77"/>
      <c r="C23" s="77"/>
      <c r="D23" s="56"/>
      <c r="N23" s="6"/>
    </row>
    <row r="24" spans="1:25" x14ac:dyDescent="0.3">
      <c r="A24" s="76" t="s">
        <v>4</v>
      </c>
      <c r="B24" s="76"/>
      <c r="C24" s="76"/>
      <c r="D24" s="28" t="s">
        <v>0</v>
      </c>
      <c r="N24" s="6"/>
    </row>
    <row r="25" spans="1:25" ht="22.5" customHeight="1" x14ac:dyDescent="0.3">
      <c r="A25" s="54"/>
      <c r="B25" s="54"/>
      <c r="C25" s="54"/>
      <c r="D25" s="55"/>
      <c r="J25" s="29" t="s">
        <v>27</v>
      </c>
      <c r="K25" s="82">
        <f>SUM(G22:L22)</f>
        <v>1852.5</v>
      </c>
      <c r="L25" s="82"/>
      <c r="N25" s="5" t="s">
        <v>55</v>
      </c>
    </row>
    <row r="26" spans="1:25" ht="27.75" customHeight="1" x14ac:dyDescent="0.3">
      <c r="A26" s="77"/>
      <c r="B26" s="77"/>
      <c r="C26" s="77"/>
      <c r="D26" s="56"/>
      <c r="H26" s="2"/>
      <c r="I26" s="2"/>
      <c r="J26" s="2"/>
      <c r="K26" s="2"/>
      <c r="L26" s="2"/>
    </row>
    <row r="27" spans="1:25" x14ac:dyDescent="0.3">
      <c r="A27" s="76" t="s">
        <v>5</v>
      </c>
      <c r="B27" s="76"/>
      <c r="C27" s="76"/>
      <c r="D27" s="28" t="s">
        <v>0</v>
      </c>
    </row>
  </sheetData>
  <mergeCells count="11">
    <mergeCell ref="G8:H8"/>
    <mergeCell ref="V1:X1"/>
    <mergeCell ref="N2:T2"/>
    <mergeCell ref="G4:L4"/>
    <mergeCell ref="V5:X5"/>
    <mergeCell ref="G6:L6"/>
    <mergeCell ref="A23:C23"/>
    <mergeCell ref="A24:C24"/>
    <mergeCell ref="K25:L25"/>
    <mergeCell ref="A26:C26"/>
    <mergeCell ref="A27:C27"/>
  </mergeCells>
  <conditionalFormatting sqref="N4:T9">
    <cfRule type="expression" dxfId="3" priority="1">
      <formula>ISNUMBER(MATCH(N4,$A$13:$A$19,0))</formula>
    </cfRule>
    <cfRule type="expression" dxfId="2" priority="2">
      <formula>MONTH(N4)&lt;&gt;MONTH($N$2)</formula>
    </cfRule>
  </conditionalFormatting>
  <dataValidations count="2">
    <dataValidation type="list" allowBlank="1" showInputMessage="1" showErrorMessage="1" sqref="W6 W9">
      <formula1>$Y$5:$Y$6</formula1>
    </dataValidation>
    <dataValidation type="time" allowBlank="1" showInputMessage="1" showErrorMessage="1" errorTitle="Incorrect Time Format" error="Please use the following format for entering the time: 12:00 AM" sqref="B13:B19 D13:D19">
      <formula1>0</formula1>
      <formula2>0.999988425925926</formula2>
    </dataValidation>
  </dataValidations>
  <hyperlinks>
    <hyperlink ref="V1" r:id="rId1" display="Time Cards by Vertex42.com"/>
  </hyperlinks>
  <printOptions horizontalCentered="1"/>
  <pageMargins left="0.5" right="0.5" top="0.5" bottom="0.75" header="0.5" footer="0.4"/>
  <pageSetup orientation="portrait" r:id="rId2"/>
  <headerFooter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  <pageSetUpPr fitToPage="1"/>
  </sheetPr>
  <dimension ref="A1:Y27"/>
  <sheetViews>
    <sheetView showGridLines="0" workbookViewId="0">
      <selection activeCell="G8" sqref="G8:H8"/>
    </sheetView>
  </sheetViews>
  <sheetFormatPr defaultColWidth="9.140625" defaultRowHeight="15" x14ac:dyDescent="0.3"/>
  <cols>
    <col min="1" max="1" width="11.28515625" style="14" customWidth="1"/>
    <col min="2" max="2" width="9.7109375" style="14" customWidth="1"/>
    <col min="3" max="3" width="8.42578125" style="14" customWidth="1"/>
    <col min="4" max="4" width="9.7109375" style="14" customWidth="1"/>
    <col min="5" max="5" width="2.5703125" style="14" customWidth="1"/>
    <col min="6" max="6" width="7.7109375" style="14" customWidth="1"/>
    <col min="7" max="9" width="8.7109375" style="14" customWidth="1"/>
    <col min="10" max="12" width="7.7109375" style="14" customWidth="1"/>
    <col min="13" max="13" width="9.140625" style="2"/>
    <col min="14" max="21" width="3.140625" style="32" customWidth="1"/>
    <col min="22" max="24" width="9.28515625" style="32" customWidth="1"/>
    <col min="25" max="25" width="9.140625" style="32" hidden="1" customWidth="1"/>
    <col min="26" max="16384" width="9.140625" style="2"/>
  </cols>
  <sheetData>
    <row r="1" spans="1:25" s="1" customFormat="1" ht="31.5" customHeight="1" x14ac:dyDescent="0.3">
      <c r="A1" s="52" t="s">
        <v>31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3" t="s">
        <v>10</v>
      </c>
      <c r="N1" s="32"/>
      <c r="O1" s="32"/>
      <c r="P1" s="32"/>
      <c r="Q1" s="32"/>
      <c r="R1" s="32"/>
      <c r="S1" s="32"/>
      <c r="T1" s="32"/>
      <c r="U1" s="32"/>
      <c r="V1" s="71" t="s">
        <v>46</v>
      </c>
      <c r="W1" s="71"/>
      <c r="X1" s="71"/>
      <c r="Y1" s="32"/>
    </row>
    <row r="2" spans="1:25" ht="16.5" x14ac:dyDescent="0.3">
      <c r="N2" s="73">
        <f>DATE(W2,W3,1)</f>
        <v>42736</v>
      </c>
      <c r="O2" s="74"/>
      <c r="P2" s="74"/>
      <c r="Q2" s="74"/>
      <c r="R2" s="74"/>
      <c r="S2" s="74"/>
      <c r="T2" s="75"/>
      <c r="V2" s="59" t="s">
        <v>80</v>
      </c>
      <c r="W2" s="60">
        <v>2017</v>
      </c>
    </row>
    <row r="3" spans="1:25" x14ac:dyDescent="0.3">
      <c r="A3" s="15"/>
      <c r="N3" s="37" t="s">
        <v>19</v>
      </c>
      <c r="O3" s="38" t="s">
        <v>20</v>
      </c>
      <c r="P3" s="38" t="s">
        <v>21</v>
      </c>
      <c r="Q3" s="38" t="s">
        <v>22</v>
      </c>
      <c r="R3" s="38" t="s">
        <v>23</v>
      </c>
      <c r="S3" s="38" t="s">
        <v>24</v>
      </c>
      <c r="T3" s="39" t="s">
        <v>25</v>
      </c>
      <c r="V3" s="59" t="s">
        <v>60</v>
      </c>
      <c r="W3" s="60">
        <v>1</v>
      </c>
    </row>
    <row r="4" spans="1:25" s="7" customFormat="1" ht="16.5" x14ac:dyDescent="0.3">
      <c r="A4" s="15" t="s">
        <v>11</v>
      </c>
      <c r="B4" s="15"/>
      <c r="C4" s="15"/>
      <c r="D4" s="16"/>
      <c r="E4" s="16"/>
      <c r="F4" s="17" t="s">
        <v>1</v>
      </c>
      <c r="G4" s="78"/>
      <c r="H4" s="78"/>
      <c r="I4" s="78"/>
      <c r="J4" s="78"/>
      <c r="K4" s="78"/>
      <c r="L4" s="78"/>
      <c r="N4" s="33">
        <f>$N$2-WEEKDAY($N$2,1)+(ROW(N4)-ROW($N$4))*7+(COLUMN(N4)-COLUMN($N$4)+1)</f>
        <v>42736</v>
      </c>
      <c r="O4" s="33">
        <f t="shared" ref="O4:T9" si="0">$N$2-WEEKDAY($N$2,1)+(ROW(O4)-ROW($N$4))*7+(COLUMN(O4)-COLUMN($N$4)+1)</f>
        <v>42737</v>
      </c>
      <c r="P4" s="33">
        <f t="shared" si="0"/>
        <v>42738</v>
      </c>
      <c r="Q4" s="33">
        <f t="shared" si="0"/>
        <v>42739</v>
      </c>
      <c r="R4" s="33">
        <f t="shared" si="0"/>
        <v>42740</v>
      </c>
      <c r="S4" s="33">
        <f t="shared" si="0"/>
        <v>42741</v>
      </c>
      <c r="T4" s="33">
        <f t="shared" si="0"/>
        <v>42742</v>
      </c>
      <c r="U4" s="34"/>
      <c r="Y4" s="35" t="s">
        <v>30</v>
      </c>
    </row>
    <row r="5" spans="1:25" s="7" customFormat="1" x14ac:dyDescent="0.2">
      <c r="A5" s="15" t="s">
        <v>12</v>
      </c>
      <c r="B5" s="15"/>
      <c r="C5" s="15"/>
      <c r="D5" s="16"/>
      <c r="E5" s="16"/>
      <c r="F5" s="16"/>
      <c r="G5" s="16"/>
      <c r="H5" s="16"/>
      <c r="I5" s="16"/>
      <c r="J5" s="16"/>
      <c r="K5" s="16"/>
      <c r="L5" s="16"/>
      <c r="N5" s="33">
        <f t="shared" ref="N5:N9" si="1">$N$2-WEEKDAY($N$2,1)+(ROW(N5)-ROW($N$4))*7+(COLUMN(N5)-COLUMN($N$4)+1)</f>
        <v>42743</v>
      </c>
      <c r="O5" s="33">
        <f t="shared" si="0"/>
        <v>42744</v>
      </c>
      <c r="P5" s="33">
        <f t="shared" si="0"/>
        <v>42745</v>
      </c>
      <c r="Q5" s="33">
        <f t="shared" si="0"/>
        <v>42746</v>
      </c>
      <c r="R5" s="33">
        <f t="shared" si="0"/>
        <v>42747</v>
      </c>
      <c r="S5" s="33">
        <f t="shared" si="0"/>
        <v>42748</v>
      </c>
      <c r="T5" s="33">
        <f t="shared" si="0"/>
        <v>42749</v>
      </c>
      <c r="U5" s="34"/>
      <c r="V5" s="72" t="s">
        <v>28</v>
      </c>
      <c r="W5" s="72"/>
      <c r="X5" s="72"/>
      <c r="Y5" s="36" t="s">
        <v>53</v>
      </c>
    </row>
    <row r="6" spans="1:25" s="7" customFormat="1" x14ac:dyDescent="0.3">
      <c r="A6" s="15" t="s">
        <v>13</v>
      </c>
      <c r="B6" s="15"/>
      <c r="C6" s="15"/>
      <c r="D6" s="16"/>
      <c r="E6" s="16"/>
      <c r="F6" s="17" t="s">
        <v>2</v>
      </c>
      <c r="G6" s="81"/>
      <c r="H6" s="81"/>
      <c r="I6" s="81"/>
      <c r="J6" s="81"/>
      <c r="K6" s="81"/>
      <c r="L6" s="81"/>
      <c r="N6" s="33">
        <f t="shared" si="1"/>
        <v>42750</v>
      </c>
      <c r="O6" s="33">
        <f t="shared" si="0"/>
        <v>42751</v>
      </c>
      <c r="P6" s="33">
        <f t="shared" si="0"/>
        <v>42752</v>
      </c>
      <c r="Q6" s="33">
        <f t="shared" si="0"/>
        <v>42753</v>
      </c>
      <c r="R6" s="33">
        <f t="shared" si="0"/>
        <v>42754</v>
      </c>
      <c r="S6" s="33">
        <f t="shared" si="0"/>
        <v>42755</v>
      </c>
      <c r="T6" s="33">
        <f t="shared" si="0"/>
        <v>42756</v>
      </c>
      <c r="U6" s="34"/>
      <c r="V6" s="69" t="s">
        <v>50</v>
      </c>
      <c r="W6" s="60" t="s">
        <v>53</v>
      </c>
      <c r="X6" s="11" t="b">
        <f>IF(W6="yes",TRUE,FALSE)</f>
        <v>1</v>
      </c>
      <c r="Y6" s="36" t="s">
        <v>54</v>
      </c>
    </row>
    <row r="7" spans="1:25" s="7" customFormat="1" x14ac:dyDescent="0.3">
      <c r="A7" s="15" t="s">
        <v>15</v>
      </c>
      <c r="B7" s="15"/>
      <c r="C7" s="15"/>
      <c r="D7" s="16"/>
      <c r="E7" s="16"/>
      <c r="F7" s="16"/>
      <c r="G7" s="18"/>
      <c r="H7" s="18"/>
      <c r="I7" s="18"/>
      <c r="J7" s="16"/>
      <c r="K7" s="16"/>
      <c r="L7" s="16"/>
      <c r="N7" s="33">
        <f t="shared" si="1"/>
        <v>42757</v>
      </c>
      <c r="O7" s="33">
        <f t="shared" si="0"/>
        <v>42758</v>
      </c>
      <c r="P7" s="33">
        <f t="shared" si="0"/>
        <v>42759</v>
      </c>
      <c r="Q7" s="33">
        <f t="shared" si="0"/>
        <v>42760</v>
      </c>
      <c r="R7" s="33">
        <f t="shared" si="0"/>
        <v>42761</v>
      </c>
      <c r="S7" s="33">
        <f t="shared" si="0"/>
        <v>42762</v>
      </c>
      <c r="T7" s="33">
        <f t="shared" si="0"/>
        <v>42763</v>
      </c>
      <c r="U7" s="34"/>
      <c r="V7" s="70" t="s">
        <v>51</v>
      </c>
      <c r="W7" s="60">
        <v>8</v>
      </c>
      <c r="X7" s="12" t="s">
        <v>29</v>
      </c>
      <c r="Y7" s="34"/>
    </row>
    <row r="8" spans="1:25" s="7" customFormat="1" x14ac:dyDescent="0.3">
      <c r="A8" s="16"/>
      <c r="B8" s="15"/>
      <c r="C8" s="15"/>
      <c r="D8" s="16"/>
      <c r="E8" s="16"/>
      <c r="F8" s="17" t="s">
        <v>3</v>
      </c>
      <c r="G8" s="79">
        <v>42737</v>
      </c>
      <c r="H8" s="80"/>
      <c r="I8" s="68"/>
      <c r="J8" s="16"/>
      <c r="K8" s="16"/>
      <c r="L8" s="19" t="s">
        <v>16</v>
      </c>
      <c r="N8" s="33">
        <f t="shared" si="1"/>
        <v>42764</v>
      </c>
      <c r="O8" s="33">
        <f t="shared" si="0"/>
        <v>42765</v>
      </c>
      <c r="P8" s="33">
        <f t="shared" si="0"/>
        <v>42766</v>
      </c>
      <c r="Q8" s="33">
        <f t="shared" si="0"/>
        <v>42767</v>
      </c>
      <c r="R8" s="33">
        <f t="shared" si="0"/>
        <v>42768</v>
      </c>
      <c r="S8" s="33">
        <f t="shared" si="0"/>
        <v>42769</v>
      </c>
      <c r="T8" s="33">
        <f t="shared" si="0"/>
        <v>42770</v>
      </c>
      <c r="U8" s="34"/>
      <c r="V8" s="70" t="s">
        <v>68</v>
      </c>
      <c r="W8" s="60">
        <v>12</v>
      </c>
      <c r="X8" s="12" t="s">
        <v>29</v>
      </c>
      <c r="Y8" s="34"/>
    </row>
    <row r="9" spans="1:25" s="7" customFormat="1" x14ac:dyDescent="0.3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N9" s="33">
        <f t="shared" si="1"/>
        <v>42771</v>
      </c>
      <c r="O9" s="33">
        <f t="shared" si="0"/>
        <v>42772</v>
      </c>
      <c r="P9" s="33">
        <f t="shared" si="0"/>
        <v>42773</v>
      </c>
      <c r="Q9" s="33">
        <f t="shared" si="0"/>
        <v>42774</v>
      </c>
      <c r="R9" s="33">
        <f t="shared" si="0"/>
        <v>42775</v>
      </c>
      <c r="S9" s="33">
        <f t="shared" si="0"/>
        <v>42776</v>
      </c>
      <c r="T9" s="33">
        <f t="shared" si="0"/>
        <v>42777</v>
      </c>
      <c r="U9" s="34"/>
      <c r="V9" s="69" t="s">
        <v>52</v>
      </c>
      <c r="W9" s="60" t="s">
        <v>53</v>
      </c>
      <c r="X9" s="11" t="b">
        <f>IF(W9="yes",TRUE,FALSE)</f>
        <v>1</v>
      </c>
      <c r="Y9" s="34"/>
    </row>
    <row r="10" spans="1:25" x14ac:dyDescent="0.3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V10" s="70" t="s">
        <v>51</v>
      </c>
      <c r="W10" s="60">
        <v>40</v>
      </c>
      <c r="X10" s="12" t="s">
        <v>29</v>
      </c>
    </row>
    <row r="11" spans="1:25" s="7" customFormat="1" ht="30" customHeight="1" x14ac:dyDescent="0.3">
      <c r="A11" s="30" t="s">
        <v>6</v>
      </c>
      <c r="B11" s="31" t="s">
        <v>7</v>
      </c>
      <c r="C11" s="31" t="s">
        <v>34</v>
      </c>
      <c r="D11" s="31" t="s">
        <v>8</v>
      </c>
      <c r="E11" s="16"/>
      <c r="F11" s="30" t="s">
        <v>62</v>
      </c>
      <c r="G11" s="31" t="s">
        <v>63</v>
      </c>
      <c r="H11" s="31" t="s">
        <v>71</v>
      </c>
      <c r="I11" s="31" t="s">
        <v>72</v>
      </c>
      <c r="J11" s="31" t="s">
        <v>65</v>
      </c>
      <c r="K11" s="31" t="s">
        <v>66</v>
      </c>
      <c r="L11" s="31" t="s">
        <v>76</v>
      </c>
      <c r="M11" s="8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</row>
    <row r="12" spans="1:25" hidden="1" x14ac:dyDescent="0.3"/>
    <row r="13" spans="1:25" s="7" customFormat="1" ht="24" customHeight="1" x14ac:dyDescent="0.3">
      <c r="A13" s="20">
        <f>G8</f>
        <v>42737</v>
      </c>
      <c r="B13" s="21">
        <v>0.5</v>
      </c>
      <c r="C13" s="22"/>
      <c r="D13" s="21">
        <v>0.95833333333333337</v>
      </c>
      <c r="E13" s="16"/>
      <c r="F13" s="63">
        <f>ROUND((IF(OR(B13="",D13=""),0,IF(D13&lt;B13,D13+1-B13,D13-B13))-C13/1440)/(1/1440),0)*(1/1440)</f>
        <v>0.45833333333333337</v>
      </c>
      <c r="G13" s="64">
        <f>F13-(H13+I13)</f>
        <v>0.33333333333333331</v>
      </c>
      <c r="H13" s="64">
        <f>IF(COUNTIF(F$13:F13,"&gt;0")=7,MIN(F13,$W$7/24),MAX(IF($X$9,MAX(0,MIN($W$8/24,SUM(G$12:G12)+MIN($W$8/24,F13)-$W$10/24)),0),IF($X$6,MIN($W$8/24,IF(F13&gt;$W$7/24,MIN($W$8/24,F13)-$W$7/24,0)),0)))</f>
        <v>0.12500000000000006</v>
      </c>
      <c r="I13" s="65">
        <f>IF(COUNTIF(F$13:F13,"&gt;0")=7,MAX(0,F13-H13),IF(F13&gt;$W$8/24,F13-$W$8/24,0))</f>
        <v>0</v>
      </c>
      <c r="J13" s="66"/>
      <c r="K13" s="66"/>
      <c r="L13" s="66"/>
      <c r="M13" s="8"/>
      <c r="N13" s="62" t="s">
        <v>73</v>
      </c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</row>
    <row r="14" spans="1:25" s="7" customFormat="1" ht="24" customHeight="1" x14ac:dyDescent="0.3">
      <c r="A14" s="20">
        <f t="shared" ref="A14:A19" si="2">A13+1</f>
        <v>42738</v>
      </c>
      <c r="B14" s="21">
        <v>0.5</v>
      </c>
      <c r="C14" s="22"/>
      <c r="D14" s="21">
        <v>0.125</v>
      </c>
      <c r="E14" s="16"/>
      <c r="F14" s="63">
        <f t="shared" ref="F14:F19" si="3">ROUND((IF(OR(B14="",D14=""),0,IF(D14&lt;B14,D14+1-B14,D14-B14))-C14/1440)/(1/1440),0)*(1/1440)</f>
        <v>0.625</v>
      </c>
      <c r="G14" s="64">
        <f t="shared" ref="G14:G19" si="4">F14-(H14+I14)</f>
        <v>0.33333333333333331</v>
      </c>
      <c r="H14" s="64">
        <f>IF(COUNTIF(F$13:F14,"&gt;0")=7,MIN(F14,$W$7/24),MAX(IF($X$9,MAX(0,MIN($W$8/24,SUM(G$12:G13)+MIN($W$8/24,F14)-$W$10/24)),0),IF($X$6,MIN($W$8/24,IF(F14&gt;$W$7/24,MIN($W$8/24,F14)-$W$7/24,0)),0)))</f>
        <v>0.16666666666666669</v>
      </c>
      <c r="I14" s="65">
        <f>IF(COUNTIF(F$13:F14,"&gt;0")=7,MAX(0,F14-H14),IF(F14&gt;$W$8/24,F14-$W$8/24,0))</f>
        <v>0.125</v>
      </c>
      <c r="J14" s="66"/>
      <c r="K14" s="66"/>
      <c r="L14" s="66"/>
      <c r="M14" s="8"/>
      <c r="N14" s="5" t="s">
        <v>79</v>
      </c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</row>
    <row r="15" spans="1:25" s="7" customFormat="1" ht="24" customHeight="1" x14ac:dyDescent="0.3">
      <c r="A15" s="20">
        <f t="shared" si="2"/>
        <v>42739</v>
      </c>
      <c r="B15" s="21">
        <v>0.5</v>
      </c>
      <c r="C15" s="22"/>
      <c r="D15" s="21">
        <v>0.16666666666666666</v>
      </c>
      <c r="E15" s="16"/>
      <c r="F15" s="63">
        <f t="shared" si="3"/>
        <v>0.66666666666666674</v>
      </c>
      <c r="G15" s="64">
        <f t="shared" si="4"/>
        <v>0.33333333333333331</v>
      </c>
      <c r="H15" s="64">
        <f>IF(COUNTIF(F$13:F15,"&gt;0")=7,MIN(F15,$W$7/24),MAX(IF($X$9,MAX(0,MIN($W$8/24,SUM(G$12:G14)+MIN($W$8/24,F15)-$W$10/24)),0),IF($X$6,MIN($W$8/24,IF(F15&gt;$W$7/24,MIN($W$8/24,F15)-$W$7/24,0)),0)))</f>
        <v>0.16666666666666669</v>
      </c>
      <c r="I15" s="65">
        <f>IF(COUNTIF(F$13:F15,"&gt;0")=7,MAX(0,F15-H15),IF(F15&gt;$W$8/24,F15-$W$8/24,0))</f>
        <v>0.16666666666666674</v>
      </c>
      <c r="J15" s="66"/>
      <c r="K15" s="66"/>
      <c r="L15" s="66"/>
      <c r="M15" s="8"/>
      <c r="N15" s="5" t="s">
        <v>74</v>
      </c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</row>
    <row r="16" spans="1:25" s="7" customFormat="1" ht="24" customHeight="1" x14ac:dyDescent="0.3">
      <c r="A16" s="20">
        <f t="shared" si="2"/>
        <v>42740</v>
      </c>
      <c r="B16" s="21">
        <v>0.5</v>
      </c>
      <c r="C16" s="22"/>
      <c r="D16" s="21">
        <v>0.91666666666666663</v>
      </c>
      <c r="E16" s="16"/>
      <c r="F16" s="63">
        <f t="shared" si="3"/>
        <v>0.41666666666666669</v>
      </c>
      <c r="G16" s="64">
        <f t="shared" si="4"/>
        <v>0.33333333333333331</v>
      </c>
      <c r="H16" s="64">
        <f>IF(COUNTIF(F$13:F16,"&gt;0")=7,MIN(F16,$W$7/24),MAX(IF($X$9,MAX(0,MIN($W$8/24,SUM(G$12:G15)+MIN($W$8/24,F16)-$W$10/24)),0),IF($X$6,MIN($W$8/24,IF(F16&gt;$W$7/24,MIN($W$8/24,F16)-$W$7/24,0)),0)))</f>
        <v>8.333333333333337E-2</v>
      </c>
      <c r="I16" s="65">
        <f>IF(COUNTIF(F$13:F16,"&gt;0")=7,MAX(0,F16-H16),IF(F16&gt;$W$8/24,F16-$W$8/24,0))</f>
        <v>0</v>
      </c>
      <c r="J16" s="66"/>
      <c r="K16" s="66"/>
      <c r="L16" s="66"/>
      <c r="M16" s="8"/>
      <c r="N16" s="5" t="s">
        <v>77</v>
      </c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</row>
    <row r="17" spans="1:25" s="7" customFormat="1" ht="24" customHeight="1" x14ac:dyDescent="0.3">
      <c r="A17" s="20">
        <f t="shared" si="2"/>
        <v>42741</v>
      </c>
      <c r="B17" s="21">
        <v>0.5</v>
      </c>
      <c r="C17" s="22"/>
      <c r="D17" s="21">
        <v>4.1666666666666664E-2</v>
      </c>
      <c r="E17" s="16"/>
      <c r="F17" s="63">
        <f t="shared" si="3"/>
        <v>0.54166666666666674</v>
      </c>
      <c r="G17" s="64">
        <f t="shared" si="4"/>
        <v>0.33333333333333331</v>
      </c>
      <c r="H17" s="64">
        <f>IF(COUNTIF(F$13:F17,"&gt;0")=7,MIN(F17,$W$7/24),MAX(IF($X$9,MAX(0,MIN($W$8/24,SUM(G$12:G16)+MIN($W$8/24,F17)-$W$10/24)),0),IF($X$6,MIN($W$8/24,IF(F17&gt;$W$7/24,MIN($W$8/24,F17)-$W$7/24,0)),0)))</f>
        <v>0.16666666666666669</v>
      </c>
      <c r="I17" s="65">
        <f>IF(COUNTIF(F$13:F17,"&gt;0")=7,MAX(0,F17-H17),IF(F17&gt;$W$8/24,F17-$W$8/24,0))</f>
        <v>4.1666666666666741E-2</v>
      </c>
      <c r="J17" s="66"/>
      <c r="K17" s="66"/>
      <c r="L17" s="66"/>
      <c r="M17" s="8"/>
      <c r="N17" s="5" t="s">
        <v>78</v>
      </c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</row>
    <row r="18" spans="1:25" s="7" customFormat="1" ht="24" customHeight="1" x14ac:dyDescent="0.3">
      <c r="A18" s="20">
        <f t="shared" si="2"/>
        <v>42742</v>
      </c>
      <c r="B18" s="21">
        <v>0.5</v>
      </c>
      <c r="C18" s="22"/>
      <c r="D18" s="21">
        <v>4.1666666666666664E-2</v>
      </c>
      <c r="E18" s="16"/>
      <c r="F18" s="63">
        <f t="shared" si="3"/>
        <v>0.54166666666666674</v>
      </c>
      <c r="G18" s="64">
        <f t="shared" si="4"/>
        <v>0</v>
      </c>
      <c r="H18" s="64">
        <f>IF(COUNTIF(F$13:F18,"&gt;0")=7,MIN(F18,$W$7/24),MAX(IF($X$9,MAX(0,MIN($W$8/24,SUM(G$12:G17)+MIN($W$8/24,F18)-$W$10/24)),0),IF($X$6,MIN($W$8/24,IF(F18&gt;$W$7/24,MIN($W$8/24,F18)-$W$7/24,0)),0)))</f>
        <v>0.49999999999999978</v>
      </c>
      <c r="I18" s="65">
        <f>IF(COUNTIF(F$13:F18,"&gt;0")=7,MAX(0,F18-H18),IF(F18&gt;$W$8/24,F18-$W$8/24,0))</f>
        <v>4.1666666666666741E-2</v>
      </c>
      <c r="J18" s="66"/>
      <c r="K18" s="66"/>
      <c r="L18" s="66"/>
      <c r="M18" s="8"/>
      <c r="N18" s="13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</row>
    <row r="19" spans="1:25" s="7" customFormat="1" ht="24" customHeight="1" x14ac:dyDescent="0.3">
      <c r="A19" s="20">
        <f t="shared" si="2"/>
        <v>42743</v>
      </c>
      <c r="B19" s="21">
        <v>0.5</v>
      </c>
      <c r="C19" s="22"/>
      <c r="D19" s="21">
        <v>4.1666666666666664E-2</v>
      </c>
      <c r="E19" s="16"/>
      <c r="F19" s="63">
        <f t="shared" si="3"/>
        <v>0.54166666666666674</v>
      </c>
      <c r="G19" s="64">
        <f t="shared" si="4"/>
        <v>0</v>
      </c>
      <c r="H19" s="64">
        <f>IF(COUNTIF(F$13:F19,"&gt;0")=7,MIN(F19,$W$7/24),MAX(IF($X$9,MAX(0,MIN($W$8/24,SUM(G$12:G18)+MIN($W$8/24,F19)-$W$10/24)),0),IF($X$6,MIN($W$8/24,IF(F19&gt;$W$7/24,MIN($W$8/24,F19)-$W$7/24,0)),0)))</f>
        <v>0.33333333333333331</v>
      </c>
      <c r="I19" s="65">
        <f>IF(COUNTIF(F$13:F19,"&gt;0")=7,MAX(0,F19-H19),IF(F19&gt;$W$8/24,F19-$W$8/24,0))</f>
        <v>0.20833333333333343</v>
      </c>
      <c r="J19" s="66"/>
      <c r="K19" s="66"/>
      <c r="L19" s="66"/>
      <c r="M19" s="8"/>
      <c r="N19" s="10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</row>
    <row r="20" spans="1:25" ht="24" customHeight="1" x14ac:dyDescent="0.3">
      <c r="F20" s="17" t="s">
        <v>18</v>
      </c>
      <c r="G20" s="67">
        <f t="shared" ref="G20:L20" si="5">SUM(G13:G19)</f>
        <v>1.6666666666666665</v>
      </c>
      <c r="H20" s="67">
        <f t="shared" si="5"/>
        <v>1.5416666666666665</v>
      </c>
      <c r="I20" s="67">
        <f t="shared" si="5"/>
        <v>0.5833333333333337</v>
      </c>
      <c r="J20" s="67">
        <f t="shared" si="5"/>
        <v>0</v>
      </c>
      <c r="K20" s="67">
        <f t="shared" si="5"/>
        <v>0</v>
      </c>
      <c r="L20" s="67">
        <f t="shared" si="5"/>
        <v>0</v>
      </c>
      <c r="N20" s="5"/>
    </row>
    <row r="21" spans="1:25" s="7" customFormat="1" ht="24" customHeight="1" x14ac:dyDescent="0.3">
      <c r="A21" s="16"/>
      <c r="B21" s="16"/>
      <c r="C21" s="16"/>
      <c r="D21" s="16"/>
      <c r="E21" s="16"/>
      <c r="F21" s="17" t="s">
        <v>17</v>
      </c>
      <c r="G21" s="26">
        <v>15</v>
      </c>
      <c r="H21" s="27">
        <f>1.5*G21</f>
        <v>22.5</v>
      </c>
      <c r="I21" s="27">
        <f>2*G21</f>
        <v>30</v>
      </c>
      <c r="J21" s="26">
        <v>15</v>
      </c>
      <c r="K21" s="26">
        <v>15</v>
      </c>
      <c r="L21" s="26">
        <v>15</v>
      </c>
      <c r="M21" s="8"/>
      <c r="N21" s="5" t="s">
        <v>55</v>
      </c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</row>
    <row r="22" spans="1:25" s="7" customFormat="1" ht="24" customHeight="1" x14ac:dyDescent="0.3">
      <c r="A22" s="16"/>
      <c r="B22" s="16"/>
      <c r="C22" s="16"/>
      <c r="D22" s="16"/>
      <c r="E22" s="16"/>
      <c r="F22" s="17" t="s">
        <v>26</v>
      </c>
      <c r="G22" s="57">
        <f t="shared" ref="G22:L22" si="6">ROUND(G21*G20*24,2)</f>
        <v>600</v>
      </c>
      <c r="H22" s="57">
        <f t="shared" si="6"/>
        <v>832.5</v>
      </c>
      <c r="I22" s="57">
        <f t="shared" si="6"/>
        <v>420</v>
      </c>
      <c r="J22" s="57">
        <f t="shared" si="6"/>
        <v>0</v>
      </c>
      <c r="K22" s="57">
        <f t="shared" si="6"/>
        <v>0</v>
      </c>
      <c r="L22" s="57">
        <f t="shared" si="6"/>
        <v>0</v>
      </c>
      <c r="M22" s="8"/>
      <c r="N22" s="5" t="s">
        <v>55</v>
      </c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</row>
    <row r="23" spans="1:25" ht="27.75" customHeight="1" x14ac:dyDescent="0.3">
      <c r="A23" s="77"/>
      <c r="B23" s="77"/>
      <c r="C23" s="77"/>
      <c r="D23" s="56"/>
      <c r="N23" s="6"/>
    </row>
    <row r="24" spans="1:25" x14ac:dyDescent="0.3">
      <c r="A24" s="76" t="s">
        <v>4</v>
      </c>
      <c r="B24" s="76"/>
      <c r="C24" s="76"/>
      <c r="D24" s="28" t="s">
        <v>0</v>
      </c>
      <c r="N24" s="6"/>
    </row>
    <row r="25" spans="1:25" ht="22.5" customHeight="1" x14ac:dyDescent="0.3">
      <c r="A25" s="54"/>
      <c r="B25" s="54"/>
      <c r="C25" s="54"/>
      <c r="D25" s="55"/>
      <c r="J25" s="29" t="s">
        <v>27</v>
      </c>
      <c r="K25" s="82">
        <f>SUM(G22:L22)</f>
        <v>1852.5</v>
      </c>
      <c r="L25" s="82"/>
      <c r="N25" s="5" t="s">
        <v>55</v>
      </c>
    </row>
    <row r="26" spans="1:25" ht="27.75" customHeight="1" x14ac:dyDescent="0.3">
      <c r="A26" s="77"/>
      <c r="B26" s="77"/>
      <c r="C26" s="77"/>
      <c r="D26" s="56"/>
      <c r="H26" s="2"/>
      <c r="I26" s="2"/>
      <c r="J26" s="2"/>
      <c r="K26" s="2"/>
      <c r="L26" s="2"/>
    </row>
    <row r="27" spans="1:25" x14ac:dyDescent="0.3">
      <c r="A27" s="76" t="s">
        <v>5</v>
      </c>
      <c r="B27" s="76"/>
      <c r="C27" s="76"/>
      <c r="D27" s="28" t="s">
        <v>0</v>
      </c>
    </row>
  </sheetData>
  <mergeCells count="11">
    <mergeCell ref="G8:H8"/>
    <mergeCell ref="V1:X1"/>
    <mergeCell ref="N2:T2"/>
    <mergeCell ref="G4:L4"/>
    <mergeCell ref="V5:X5"/>
    <mergeCell ref="G6:L6"/>
    <mergeCell ref="A23:C23"/>
    <mergeCell ref="A24:C24"/>
    <mergeCell ref="K25:L25"/>
    <mergeCell ref="A26:C26"/>
    <mergeCell ref="A27:C27"/>
  </mergeCells>
  <conditionalFormatting sqref="N4:T9">
    <cfRule type="expression" dxfId="1" priority="1">
      <formula>ISNUMBER(MATCH(N4,$A$13:$A$19,0))</formula>
    </cfRule>
    <cfRule type="expression" dxfId="0" priority="2">
      <formula>MONTH(N4)&lt;&gt;MONTH($N$2)</formula>
    </cfRule>
  </conditionalFormatting>
  <dataValidations count="2">
    <dataValidation type="time" allowBlank="1" showInputMessage="1" showErrorMessage="1" errorTitle="Incorrect Time Format" error="Please use the following format for entering the time: 12:00 AM" sqref="D13:D19 B13:B19">
      <formula1>0</formula1>
      <formula2>0.999988425925926</formula2>
    </dataValidation>
    <dataValidation type="list" allowBlank="1" showInputMessage="1" showErrorMessage="1" sqref="W6 W9">
      <formula1>$Y$5:$Y$6</formula1>
    </dataValidation>
  </dataValidations>
  <hyperlinks>
    <hyperlink ref="V1" r:id="rId1" display="Time Cards by Vertex42.com"/>
  </hyperlinks>
  <printOptions horizontalCentered="1"/>
  <pageMargins left="0.5" right="0.5" top="0.5" bottom="0.75" header="0.5" footer="0.4"/>
  <pageSetup orientation="portrait" r:id="rId2"/>
  <headerFooter alignWithMargins="0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showGridLines="0" workbookViewId="0"/>
  </sheetViews>
  <sheetFormatPr defaultRowHeight="15" x14ac:dyDescent="0.3"/>
  <cols>
    <col min="1" max="1" width="3" style="50" customWidth="1"/>
    <col min="2" max="2" width="76" style="50" customWidth="1"/>
    <col min="3" max="3" width="9.140625" style="9"/>
  </cols>
  <sheetData>
    <row r="1" spans="1:3" ht="32.1" customHeight="1" x14ac:dyDescent="0.3">
      <c r="A1" s="40"/>
      <c r="B1" s="41" t="s">
        <v>46</v>
      </c>
      <c r="C1" s="42"/>
    </row>
    <row r="2" spans="1:3" ht="16.5" x14ac:dyDescent="0.3">
      <c r="A2" s="40"/>
      <c r="B2" s="43"/>
      <c r="C2" s="42"/>
    </row>
    <row r="3" spans="1:3" ht="15.75" x14ac:dyDescent="0.3">
      <c r="A3" s="40"/>
      <c r="B3" s="44" t="s">
        <v>40</v>
      </c>
      <c r="C3" s="42"/>
    </row>
    <row r="4" spans="1:3" x14ac:dyDescent="0.3">
      <c r="A4" s="40"/>
      <c r="B4" s="51" t="s">
        <v>81</v>
      </c>
      <c r="C4" s="42"/>
    </row>
    <row r="5" spans="1:3" ht="16.5" x14ac:dyDescent="0.3">
      <c r="A5" s="40"/>
      <c r="B5" s="45"/>
      <c r="C5" s="42"/>
    </row>
    <row r="6" spans="1:3" ht="16.5" x14ac:dyDescent="0.3">
      <c r="A6" s="40"/>
      <c r="B6" s="46" t="s">
        <v>32</v>
      </c>
      <c r="C6" s="42"/>
    </row>
    <row r="7" spans="1:3" ht="16.5" x14ac:dyDescent="0.3">
      <c r="A7" s="40"/>
      <c r="B7" s="45"/>
      <c r="C7" s="42"/>
    </row>
    <row r="8" spans="1:3" ht="46.5" x14ac:dyDescent="0.3">
      <c r="A8" s="40"/>
      <c r="B8" s="45" t="s">
        <v>41</v>
      </c>
      <c r="C8" s="42"/>
    </row>
    <row r="9" spans="1:3" ht="16.5" x14ac:dyDescent="0.3">
      <c r="A9" s="40"/>
      <c r="B9" s="45"/>
      <c r="C9" s="42"/>
    </row>
    <row r="10" spans="1:3" ht="31.5" x14ac:dyDescent="0.3">
      <c r="A10" s="40"/>
      <c r="B10" s="45" t="s">
        <v>42</v>
      </c>
      <c r="C10" s="42"/>
    </row>
    <row r="11" spans="1:3" ht="16.5" x14ac:dyDescent="0.3">
      <c r="A11" s="40"/>
      <c r="B11" s="45"/>
      <c r="C11" s="42"/>
    </row>
    <row r="12" spans="1:3" ht="31.5" x14ac:dyDescent="0.3">
      <c r="A12" s="40"/>
      <c r="B12" s="45" t="s">
        <v>43</v>
      </c>
      <c r="C12" s="42"/>
    </row>
    <row r="13" spans="1:3" ht="16.5" x14ac:dyDescent="0.3">
      <c r="A13" s="40"/>
      <c r="B13" s="45"/>
      <c r="C13" s="42"/>
    </row>
    <row r="14" spans="1:3" ht="16.5" x14ac:dyDescent="0.3">
      <c r="A14" s="40"/>
      <c r="B14" s="47" t="s">
        <v>44</v>
      </c>
      <c r="C14" s="42"/>
    </row>
    <row r="15" spans="1:3" ht="16.5" x14ac:dyDescent="0.3">
      <c r="A15" s="40"/>
      <c r="B15" s="45" t="s">
        <v>82</v>
      </c>
      <c r="C15" s="42"/>
    </row>
    <row r="16" spans="1:3" ht="16.5" x14ac:dyDescent="0.3">
      <c r="A16" s="40"/>
      <c r="B16" s="48"/>
      <c r="C16" s="42"/>
    </row>
    <row r="17" spans="1:3" ht="30.75" x14ac:dyDescent="0.3">
      <c r="A17" s="40"/>
      <c r="B17" s="49" t="s">
        <v>45</v>
      </c>
      <c r="C17" s="42"/>
    </row>
    <row r="18" spans="1:3" x14ac:dyDescent="0.3">
      <c r="A18" s="40"/>
      <c r="B18" s="40"/>
      <c r="C18" s="42"/>
    </row>
    <row r="19" spans="1:3" x14ac:dyDescent="0.3">
      <c r="A19" s="40"/>
      <c r="B19" s="40"/>
      <c r="C19" s="42"/>
    </row>
    <row r="20" spans="1:3" x14ac:dyDescent="0.3">
      <c r="A20" s="40"/>
      <c r="B20" s="40"/>
      <c r="C20" s="42"/>
    </row>
    <row r="21" spans="1:3" x14ac:dyDescent="0.3">
      <c r="A21" s="40"/>
      <c r="B21" s="40"/>
      <c r="C21" s="42"/>
    </row>
    <row r="22" spans="1:3" x14ac:dyDescent="0.3">
      <c r="A22" s="40"/>
      <c r="B22" s="40"/>
      <c r="C22" s="42"/>
    </row>
    <row r="23" spans="1:3" x14ac:dyDescent="0.3">
      <c r="A23" s="40"/>
      <c r="B23" s="40"/>
      <c r="C23" s="42"/>
    </row>
    <row r="24" spans="1:3" x14ac:dyDescent="0.3">
      <c r="A24" s="40"/>
      <c r="B24" s="40"/>
      <c r="C24" s="42"/>
    </row>
    <row r="25" spans="1:3" x14ac:dyDescent="0.3">
      <c r="A25" s="40"/>
      <c r="B25" s="40"/>
      <c r="C25" s="42"/>
    </row>
    <row r="26" spans="1:3" x14ac:dyDescent="0.3">
      <c r="A26" s="40"/>
      <c r="B26" s="40"/>
      <c r="C26" s="42"/>
    </row>
    <row r="27" spans="1:3" x14ac:dyDescent="0.3">
      <c r="A27" s="40"/>
      <c r="B27" s="40"/>
      <c r="C27" s="42"/>
    </row>
    <row r="28" spans="1:3" x14ac:dyDescent="0.3">
      <c r="A28" s="40"/>
      <c r="B28" s="40"/>
      <c r="C28" s="42"/>
    </row>
    <row r="29" spans="1:3" x14ac:dyDescent="0.3">
      <c r="A29" s="40"/>
      <c r="B29" s="40"/>
      <c r="C29" s="42"/>
    </row>
  </sheetData>
  <hyperlinks>
    <hyperlink ref="B14" r:id="rId1" display="http://www.vertex42.com/licensing/EULA_privateuse.html"/>
    <hyperlink ref="B4" r:id="rId2" display="http://www.vertex42.com/ExcelTemplates/time-card-calculator.html"/>
  </hyperlinks>
  <pageMargins left="0.7" right="0.7" top="0.75" bottom="0.75" header="0.3" footer="0.3"/>
  <pageSetup orientation="portrait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Weekly</vt:lpstr>
      <vt:lpstr>Weekly_hmm</vt:lpstr>
      <vt:lpstr>Weekly_CA</vt:lpstr>
      <vt:lpstr>Weekly_hmm_CA</vt:lpstr>
      <vt:lpstr>©</vt:lpstr>
      <vt:lpstr>Weekly!Print_Area</vt:lpstr>
      <vt:lpstr>Weekly_CA!Print_Area</vt:lpstr>
      <vt:lpstr>Weekly_hmm!Print_Area</vt:lpstr>
      <vt:lpstr>Weekly_hmm_CA!Print_Area</vt:lpstr>
    </vt:vector>
  </TitlesOfParts>
  <Company>Vertex42 LLC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Time Card Calculator</dc:title>
  <dc:creator>Vertex42.com</dc:creator>
  <dc:description>(c) 2010-2014 Vertex42 LLC. All Rights Reserved.</dc:description>
  <cp:lastModifiedBy>Vertex42.com Templates</cp:lastModifiedBy>
  <cp:lastPrinted>2014-04-22T18:08:08Z</cp:lastPrinted>
  <dcterms:created xsi:type="dcterms:W3CDTF">2003-11-23T07:57:29Z</dcterms:created>
  <dcterms:modified xsi:type="dcterms:W3CDTF">2017-02-08T22:39:06Z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pyright">
    <vt:lpwstr>2010-2014 Vertex42 LLC</vt:lpwstr>
  </property>
  <property fmtid="{D5CDD505-2E9C-101B-9397-08002B2CF9AE}" pid="3" name="Version">
    <vt:lpwstr>3.0.2</vt:lpwstr>
  </property>
</Properties>
</file>