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defaultThemeVersion="124226"/>
  <mc:AlternateContent xmlns:mc="http://schemas.openxmlformats.org/markup-compatibility/2006">
    <mc:Choice Requires="x15">
      <x15ac:absPath xmlns:x15ac="http://schemas.microsoft.com/office/spreadsheetml/2010/11/ac" url="D:\Xampp\htdocs\spreadsheet123\files\free-templates\"/>
    </mc:Choice>
  </mc:AlternateContent>
  <xr:revisionPtr revIDLastSave="0" documentId="13_ncr:1_{B4D339DC-3E1B-4150-8BD5-D38A18E6C136}" xr6:coauthVersionLast="47" xr6:coauthVersionMax="47" xr10:uidLastSave="{00000000-0000-0000-0000-000000000000}"/>
  <bookViews>
    <workbookView xWindow="-120" yWindow="-120" windowWidth="29040" windowHeight="15720" tabRatio="640" xr2:uid="{00000000-000D-0000-FFFF-FFFF00000000}"/>
  </bookViews>
  <sheets>
    <sheet name="Employee Register" sheetId="1" r:id="rId1"/>
    <sheet name="Payroll Calculator" sheetId="2" r:id="rId2"/>
    <sheet name="Paystubs" sheetId="3" r:id="rId3"/>
    <sheet name="YTD" sheetId="11" r:id="rId4"/>
    <sheet name="IRS Report" sheetId="16" r:id="rId5"/>
    <sheet name="Employee Report" sheetId="17" r:id="rId6"/>
    <sheet name="Federal Tax Tables New" sheetId="14" r:id="rId7"/>
    <sheet name="Settings" sheetId="13" state="hidden" r:id="rId8"/>
    <sheet name="©" sheetId="4" r:id="rId9"/>
  </sheets>
  <definedNames>
    <definedName name="_xlnm._FilterDatabase" localSheetId="3" hidden="1">YTD!$A$5:$AQ$187</definedName>
    <definedName name="_xlnm.Print_Area" localSheetId="2">Paystubs!$A$1:$J$37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2" i="14" l="1"/>
  <c r="B61" i="14"/>
  <c r="B60" i="14"/>
  <c r="B59" i="14"/>
  <c r="B58" i="14"/>
  <c r="B57" i="14"/>
  <c r="B56" i="14"/>
  <c r="L51" i="14"/>
  <c r="F51" i="14"/>
  <c r="A51" i="14"/>
  <c r="L50" i="14"/>
  <c r="F50" i="14"/>
  <c r="A50" i="14"/>
  <c r="L49" i="14"/>
  <c r="K50" i="14" s="1"/>
  <c r="F49" i="14"/>
  <c r="A49" i="14"/>
  <c r="L48" i="14"/>
  <c r="K48" i="14"/>
  <c r="F48" i="14"/>
  <c r="A48" i="14"/>
  <c r="L47" i="14"/>
  <c r="F47" i="14"/>
  <c r="A47" i="14"/>
  <c r="L46" i="14"/>
  <c r="F46" i="14"/>
  <c r="A46" i="14"/>
  <c r="M45" i="14"/>
  <c r="L45" i="14"/>
  <c r="K46" i="14" s="1"/>
  <c r="H45" i="14"/>
  <c r="F45" i="14"/>
  <c r="H46" i="14" s="1"/>
  <c r="C45" i="14"/>
  <c r="C46" i="14" s="1"/>
  <c r="A45" i="14"/>
  <c r="L44" i="14"/>
  <c r="K45" i="14" s="1"/>
  <c r="L40" i="14"/>
  <c r="K40" i="14"/>
  <c r="F40" i="14"/>
  <c r="A40" i="14"/>
  <c r="L39" i="14"/>
  <c r="F39" i="14"/>
  <c r="A39" i="14"/>
  <c r="L38" i="14"/>
  <c r="F38" i="14"/>
  <c r="A38" i="14"/>
  <c r="L37" i="14"/>
  <c r="F37" i="14"/>
  <c r="A37" i="14"/>
  <c r="L36" i="14"/>
  <c r="F36" i="14"/>
  <c r="A36" i="14"/>
  <c r="L35" i="14"/>
  <c r="K35" i="14"/>
  <c r="H35" i="14"/>
  <c r="H36" i="14" s="1"/>
  <c r="H37" i="14" s="1"/>
  <c r="F35" i="14"/>
  <c r="A35" i="14"/>
  <c r="L34" i="14"/>
  <c r="H34" i="14"/>
  <c r="F34" i="14"/>
  <c r="C34" i="14"/>
  <c r="A34" i="14"/>
  <c r="C35" i="14" s="1"/>
  <c r="C36" i="14" s="1"/>
  <c r="L33" i="14"/>
  <c r="M34" i="14" s="1"/>
  <c r="L29" i="14"/>
  <c r="K29" i="14"/>
  <c r="F29" i="14"/>
  <c r="A29" i="14"/>
  <c r="L28" i="14"/>
  <c r="K28" i="14"/>
  <c r="F28" i="14"/>
  <c r="A28" i="14"/>
  <c r="L27" i="14"/>
  <c r="K27" i="14"/>
  <c r="F27" i="14"/>
  <c r="A27" i="14"/>
  <c r="L26" i="14"/>
  <c r="F26" i="14"/>
  <c r="A26" i="14"/>
  <c r="L25" i="14"/>
  <c r="F25" i="14"/>
  <c r="H26" i="14" s="1"/>
  <c r="H27" i="14" s="1"/>
  <c r="A25" i="14"/>
  <c r="L24" i="14"/>
  <c r="H24" i="14"/>
  <c r="F24" i="14"/>
  <c r="H25" i="14" s="1"/>
  <c r="A24" i="14"/>
  <c r="L23" i="14"/>
  <c r="H23" i="14"/>
  <c r="F23" i="14"/>
  <c r="C23" i="14"/>
  <c r="A23" i="14"/>
  <c r="C24" i="14" s="1"/>
  <c r="L22" i="14"/>
  <c r="M23" i="14" s="1"/>
  <c r="N5" i="14"/>
  <c r="E6" i="2"/>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O15" i="11"/>
  <c r="AO16" i="11"/>
  <c r="AO17" i="11"/>
  <c r="AO18" i="11"/>
  <c r="AO19" i="11"/>
  <c r="AO20" i="11"/>
  <c r="AO21" i="11"/>
  <c r="AO22" i="11"/>
  <c r="AO23" i="11"/>
  <c r="AO24" i="11"/>
  <c r="AO25" i="11"/>
  <c r="AO26" i="11"/>
  <c r="AO27" i="11"/>
  <c r="AO28" i="11"/>
  <c r="AO29" i="11"/>
  <c r="AO30" i="11"/>
  <c r="AO31" i="11"/>
  <c r="AO32" i="11"/>
  <c r="AO33" i="11"/>
  <c r="AO34" i="11"/>
  <c r="AO35" i="11"/>
  <c r="AO36" i="11"/>
  <c r="AO37" i="11"/>
  <c r="AO38" i="11"/>
  <c r="AO39" i="11"/>
  <c r="AO40" i="11"/>
  <c r="AO41" i="11"/>
  <c r="AO42" i="11"/>
  <c r="AO43" i="11"/>
  <c r="AO44" i="11"/>
  <c r="AO45" i="11"/>
  <c r="AO46" i="11"/>
  <c r="AO47" i="11"/>
  <c r="AO48" i="11"/>
  <c r="AO49" i="11"/>
  <c r="AO50" i="11"/>
  <c r="AO51" i="11"/>
  <c r="AO52" i="11"/>
  <c r="AO53" i="11"/>
  <c r="AO54" i="11"/>
  <c r="AO55" i="11"/>
  <c r="AO56" i="11"/>
  <c r="AO57" i="11"/>
  <c r="AO58" i="11"/>
  <c r="AO59" i="11"/>
  <c r="AO60" i="11"/>
  <c r="AO61" i="11"/>
  <c r="AO62" i="11"/>
  <c r="AO63" i="11"/>
  <c r="AO64" i="11"/>
  <c r="AO65" i="11"/>
  <c r="AO66" i="11"/>
  <c r="AO67" i="11"/>
  <c r="AO68" i="11"/>
  <c r="AO69" i="11"/>
  <c r="AO70" i="11"/>
  <c r="AO71" i="11"/>
  <c r="AO72" i="11"/>
  <c r="AO73" i="11"/>
  <c r="AO74" i="11"/>
  <c r="AO75" i="11"/>
  <c r="AO76" i="11"/>
  <c r="AO77" i="11"/>
  <c r="AO78" i="11"/>
  <c r="AO79" i="11"/>
  <c r="AO80" i="11"/>
  <c r="AO81" i="11"/>
  <c r="AO82" i="11"/>
  <c r="AO83" i="11"/>
  <c r="AO84" i="11"/>
  <c r="AO85" i="11"/>
  <c r="AO86" i="11"/>
  <c r="AO87" i="11"/>
  <c r="AO88" i="11"/>
  <c r="AO89" i="11"/>
  <c r="AO90" i="11"/>
  <c r="AO91" i="11"/>
  <c r="AO92" i="11"/>
  <c r="AO93" i="11"/>
  <c r="AO94" i="11"/>
  <c r="AO95" i="11"/>
  <c r="AO96" i="11"/>
  <c r="AO97" i="11"/>
  <c r="AO98" i="11"/>
  <c r="AO99" i="11"/>
  <c r="AO100" i="11"/>
  <c r="AO101" i="11"/>
  <c r="AO102" i="11"/>
  <c r="AO103" i="11"/>
  <c r="AO104" i="11"/>
  <c r="AO105" i="11"/>
  <c r="AO106" i="11"/>
  <c r="AO107" i="11"/>
  <c r="AO108" i="11"/>
  <c r="AO109" i="11"/>
  <c r="AO110" i="11"/>
  <c r="AO111" i="11"/>
  <c r="AO112" i="11"/>
  <c r="AO113" i="11"/>
  <c r="AO114" i="11"/>
  <c r="AO115" i="11"/>
  <c r="AO116" i="11"/>
  <c r="AO117" i="11"/>
  <c r="AO118" i="11"/>
  <c r="AO119" i="11"/>
  <c r="AO120" i="11"/>
  <c r="AO121" i="11"/>
  <c r="AO122" i="11"/>
  <c r="AO123" i="11"/>
  <c r="AO124" i="11"/>
  <c r="AO125" i="11"/>
  <c r="AO126" i="11"/>
  <c r="AO127" i="11"/>
  <c r="AO128" i="11"/>
  <c r="AO129" i="11"/>
  <c r="AO130" i="11"/>
  <c r="AO131" i="11"/>
  <c r="AO132" i="11"/>
  <c r="AO133" i="11"/>
  <c r="AO134" i="11"/>
  <c r="AO135" i="11"/>
  <c r="AO136" i="11"/>
  <c r="AO137" i="11"/>
  <c r="AO138" i="11"/>
  <c r="AO139" i="11"/>
  <c r="AO140" i="11"/>
  <c r="AO141" i="11"/>
  <c r="AO142" i="11"/>
  <c r="AO143" i="11"/>
  <c r="AO144" i="11"/>
  <c r="AO145" i="11"/>
  <c r="AO146" i="11"/>
  <c r="AO147" i="11"/>
  <c r="AO148" i="11"/>
  <c r="AO149" i="11"/>
  <c r="AO150" i="11"/>
  <c r="AO151" i="11"/>
  <c r="AO152" i="11"/>
  <c r="AO153" i="11"/>
  <c r="AO154" i="11"/>
  <c r="AO155" i="11"/>
  <c r="AO156" i="11"/>
  <c r="AO157" i="11"/>
  <c r="AO158" i="11"/>
  <c r="AO159" i="11"/>
  <c r="AO160" i="11"/>
  <c r="AO161" i="11"/>
  <c r="AO162" i="11"/>
  <c r="AO163" i="11"/>
  <c r="AO164" i="11"/>
  <c r="AO165" i="11"/>
  <c r="AO166" i="11"/>
  <c r="AO167" i="11"/>
  <c r="AO168" i="11"/>
  <c r="AO169" i="11"/>
  <c r="AO170" i="11"/>
  <c r="AO171" i="11"/>
  <c r="AO172" i="11"/>
  <c r="AO173" i="11"/>
  <c r="AO174" i="11"/>
  <c r="AO175" i="11"/>
  <c r="AO176" i="11"/>
  <c r="AO177" i="11"/>
  <c r="AO178" i="11"/>
  <c r="AO179" i="11"/>
  <c r="AO180" i="11"/>
  <c r="AO181" i="11"/>
  <c r="AO182" i="11"/>
  <c r="AO183" i="11"/>
  <c r="AO184" i="11"/>
  <c r="AO185" i="11"/>
  <c r="AO186" i="11"/>
  <c r="W15" i="11"/>
  <c r="W16" i="11"/>
  <c r="W17" i="11"/>
  <c r="W18" i="11"/>
  <c r="W19" i="11"/>
  <c r="W20" i="11"/>
  <c r="W21" i="11"/>
  <c r="W22" i="11"/>
  <c r="W23" i="11"/>
  <c r="W24" i="11"/>
  <c r="W25" i="11"/>
  <c r="W26" i="11"/>
  <c r="W27" i="11"/>
  <c r="W28" i="11"/>
  <c r="W29" i="11"/>
  <c r="W30" i="11"/>
  <c r="W31" i="11"/>
  <c r="W32" i="11"/>
  <c r="W33" i="11"/>
  <c r="W34" i="11"/>
  <c r="W35" i="11"/>
  <c r="W36" i="11"/>
  <c r="W37" i="11"/>
  <c r="W38" i="11"/>
  <c r="W39" i="11"/>
  <c r="W40" i="11"/>
  <c r="W41" i="11"/>
  <c r="W42" i="11"/>
  <c r="W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89" i="11"/>
  <c r="W90" i="11"/>
  <c r="W91" i="11"/>
  <c r="W92" i="11"/>
  <c r="W93" i="11"/>
  <c r="W94" i="11"/>
  <c r="W95" i="11"/>
  <c r="W96" i="11"/>
  <c r="W97" i="11"/>
  <c r="W98" i="11"/>
  <c r="W99" i="11"/>
  <c r="W100" i="11"/>
  <c r="W101" i="11"/>
  <c r="W102" i="11"/>
  <c r="W103" i="11"/>
  <c r="W104" i="11"/>
  <c r="W105" i="11"/>
  <c r="W106" i="11"/>
  <c r="W107" i="11"/>
  <c r="W108" i="11"/>
  <c r="W109" i="11"/>
  <c r="W110" i="11"/>
  <c r="W111" i="11"/>
  <c r="W112" i="11"/>
  <c r="W113" i="11"/>
  <c r="W114" i="11"/>
  <c r="W115" i="11"/>
  <c r="W116" i="11"/>
  <c r="W117" i="11"/>
  <c r="W118" i="11"/>
  <c r="W119" i="11"/>
  <c r="W120" i="11"/>
  <c r="W121" i="11"/>
  <c r="W122" i="11"/>
  <c r="W123" i="11"/>
  <c r="W124" i="11"/>
  <c r="W125" i="11"/>
  <c r="W126" i="11"/>
  <c r="W127" i="11"/>
  <c r="W128" i="11"/>
  <c r="W129" i="11"/>
  <c r="W130" i="11"/>
  <c r="W131" i="11"/>
  <c r="W132" i="11"/>
  <c r="W133" i="11"/>
  <c r="W134" i="11"/>
  <c r="W135" i="11"/>
  <c r="W136" i="11"/>
  <c r="W137" i="11"/>
  <c r="W138" i="11"/>
  <c r="W139" i="11"/>
  <c r="W140" i="11"/>
  <c r="W141" i="11"/>
  <c r="W142" i="11"/>
  <c r="W143" i="11"/>
  <c r="W144" i="11"/>
  <c r="W145" i="11"/>
  <c r="W146" i="11"/>
  <c r="W147" i="11"/>
  <c r="W148" i="11"/>
  <c r="W149" i="11"/>
  <c r="W150" i="11"/>
  <c r="W151" i="11"/>
  <c r="W152" i="11"/>
  <c r="W153" i="11"/>
  <c r="W154" i="11"/>
  <c r="W155" i="11"/>
  <c r="W156" i="11"/>
  <c r="W157" i="11"/>
  <c r="W158" i="11"/>
  <c r="W159" i="11"/>
  <c r="W160" i="11"/>
  <c r="W161" i="11"/>
  <c r="W162" i="11"/>
  <c r="W163" i="11"/>
  <c r="W164" i="11"/>
  <c r="W165" i="11"/>
  <c r="W166" i="11"/>
  <c r="W167" i="11"/>
  <c r="W168" i="11"/>
  <c r="W169" i="11"/>
  <c r="W170" i="11"/>
  <c r="W171" i="11"/>
  <c r="W172" i="11"/>
  <c r="W173" i="11"/>
  <c r="W174" i="11"/>
  <c r="W175" i="11"/>
  <c r="W176" i="11"/>
  <c r="W177" i="11"/>
  <c r="W178" i="11"/>
  <c r="W179" i="11"/>
  <c r="W180" i="11"/>
  <c r="W181" i="11"/>
  <c r="W182" i="11"/>
  <c r="W183" i="11"/>
  <c r="W184" i="11"/>
  <c r="W185" i="11"/>
  <c r="W186" i="11"/>
  <c r="V15" i="11"/>
  <c r="V16" i="11"/>
  <c r="V17" i="11"/>
  <c r="V18" i="11"/>
  <c r="V19" i="11"/>
  <c r="V20" i="11"/>
  <c r="V21" i="11"/>
  <c r="V22" i="11"/>
  <c r="V23" i="11"/>
  <c r="V24" i="11"/>
  <c r="V25" i="11"/>
  <c r="V26" i="11"/>
  <c r="V27" i="11"/>
  <c r="V28" i="11"/>
  <c r="V29" i="11"/>
  <c r="V30" i="11"/>
  <c r="V31" i="11"/>
  <c r="V32" i="1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82" i="11"/>
  <c r="V83" i="11"/>
  <c r="V84" i="11"/>
  <c r="V85" i="11"/>
  <c r="V86" i="11"/>
  <c r="V87" i="11"/>
  <c r="V88" i="11"/>
  <c r="V89" i="11"/>
  <c r="V90" i="11"/>
  <c r="V91" i="11"/>
  <c r="V92" i="11"/>
  <c r="V93" i="11"/>
  <c r="V94" i="11"/>
  <c r="V95" i="11"/>
  <c r="V96" i="11"/>
  <c r="V97" i="11"/>
  <c r="V98" i="11"/>
  <c r="V99" i="11"/>
  <c r="V100" i="11"/>
  <c r="V101" i="11"/>
  <c r="V102" i="11"/>
  <c r="V103" i="11"/>
  <c r="V104" i="11"/>
  <c r="V105" i="11"/>
  <c r="V106" i="11"/>
  <c r="V107" i="11"/>
  <c r="V108" i="11"/>
  <c r="V109" i="11"/>
  <c r="V110" i="11"/>
  <c r="V111" i="11"/>
  <c r="V112" i="11"/>
  <c r="V113" i="11"/>
  <c r="V114" i="11"/>
  <c r="V115" i="11"/>
  <c r="V116" i="11"/>
  <c r="V117" i="11"/>
  <c r="V118" i="11"/>
  <c r="V119" i="11"/>
  <c r="V120" i="11"/>
  <c r="V121" i="11"/>
  <c r="V122" i="11"/>
  <c r="V123" i="11"/>
  <c r="V124" i="11"/>
  <c r="V125" i="11"/>
  <c r="V126" i="11"/>
  <c r="V127" i="11"/>
  <c r="V128" i="11"/>
  <c r="V129" i="11"/>
  <c r="V130" i="11"/>
  <c r="V131" i="11"/>
  <c r="V132" i="11"/>
  <c r="V133" i="11"/>
  <c r="V134" i="11"/>
  <c r="V135" i="11"/>
  <c r="V136" i="11"/>
  <c r="V137" i="11"/>
  <c r="V138" i="11"/>
  <c r="V139" i="11"/>
  <c r="V140" i="11"/>
  <c r="V141" i="11"/>
  <c r="V142" i="11"/>
  <c r="V143" i="11"/>
  <c r="V144" i="11"/>
  <c r="V145" i="11"/>
  <c r="V146" i="11"/>
  <c r="V147" i="11"/>
  <c r="V148" i="11"/>
  <c r="V149" i="11"/>
  <c r="V150" i="11"/>
  <c r="V151" i="11"/>
  <c r="V152" i="11"/>
  <c r="V153" i="11"/>
  <c r="V154" i="11"/>
  <c r="V155" i="11"/>
  <c r="V156" i="11"/>
  <c r="V157" i="11"/>
  <c r="V158" i="11"/>
  <c r="V159" i="11"/>
  <c r="V160" i="11"/>
  <c r="V161" i="11"/>
  <c r="V162" i="11"/>
  <c r="V163" i="11"/>
  <c r="V164" i="11"/>
  <c r="V165" i="11"/>
  <c r="V166" i="11"/>
  <c r="V167" i="11"/>
  <c r="V168" i="11"/>
  <c r="V169" i="11"/>
  <c r="V170" i="11"/>
  <c r="V171" i="11"/>
  <c r="V172" i="11"/>
  <c r="V173" i="11"/>
  <c r="V174" i="11"/>
  <c r="V175" i="11"/>
  <c r="V176" i="11"/>
  <c r="V177" i="11"/>
  <c r="V178" i="11"/>
  <c r="V179" i="11"/>
  <c r="V180" i="11"/>
  <c r="V181" i="11"/>
  <c r="V182" i="11"/>
  <c r="V183" i="11"/>
  <c r="V184" i="11"/>
  <c r="V185" i="11"/>
  <c r="V186"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3" i="11"/>
  <c r="P114" i="11"/>
  <c r="P115" i="11"/>
  <c r="P116" i="11"/>
  <c r="P117" i="11"/>
  <c r="P118" i="11"/>
  <c r="P119" i="11"/>
  <c r="P120"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153" i="11"/>
  <c r="P154" i="11"/>
  <c r="P155" i="11"/>
  <c r="P156" i="11"/>
  <c r="P157" i="11"/>
  <c r="P158" i="11"/>
  <c r="P159" i="11"/>
  <c r="P160" i="11"/>
  <c r="P161" i="11"/>
  <c r="P162" i="11"/>
  <c r="P163" i="11"/>
  <c r="P164" i="11"/>
  <c r="P165" i="11"/>
  <c r="P166" i="11"/>
  <c r="P167" i="11"/>
  <c r="P168" i="11"/>
  <c r="P169" i="11"/>
  <c r="P170" i="11"/>
  <c r="P171" i="11"/>
  <c r="P172" i="11"/>
  <c r="P173" i="11"/>
  <c r="P174" i="11"/>
  <c r="P175" i="11"/>
  <c r="P176" i="11"/>
  <c r="P177" i="11"/>
  <c r="P178" i="11"/>
  <c r="P179" i="11"/>
  <c r="P180" i="11"/>
  <c r="P181" i="11"/>
  <c r="P182" i="11"/>
  <c r="P183" i="11"/>
  <c r="P184" i="11"/>
  <c r="P185" i="11"/>
  <c r="P186"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O77" i="11"/>
  <c r="O78" i="11"/>
  <c r="O79" i="11"/>
  <c r="O80" i="11"/>
  <c r="O81" i="11"/>
  <c r="O82" i="11"/>
  <c r="O83" i="11"/>
  <c r="O84" i="11"/>
  <c r="O85" i="11"/>
  <c r="O86" i="11"/>
  <c r="O87" i="11"/>
  <c r="O88" i="11"/>
  <c r="O89" i="11"/>
  <c r="O90" i="11"/>
  <c r="O91" i="11"/>
  <c r="O92" i="11"/>
  <c r="O93" i="11"/>
  <c r="O94" i="11"/>
  <c r="O95" i="11"/>
  <c r="O96" i="11"/>
  <c r="O97" i="11"/>
  <c r="O98" i="11"/>
  <c r="O99" i="11"/>
  <c r="O100" i="11"/>
  <c r="O101" i="11"/>
  <c r="O102" i="11"/>
  <c r="O103" i="11"/>
  <c r="O104" i="11"/>
  <c r="O105" i="11"/>
  <c r="O106" i="11"/>
  <c r="O107" i="11"/>
  <c r="O108" i="11"/>
  <c r="O109" i="11"/>
  <c r="O110" i="11"/>
  <c r="O111" i="11"/>
  <c r="O112" i="11"/>
  <c r="O113" i="11"/>
  <c r="O114" i="11"/>
  <c r="O115" i="11"/>
  <c r="O116" i="11"/>
  <c r="O117" i="11"/>
  <c r="O118" i="11"/>
  <c r="O119" i="11"/>
  <c r="O120" i="11"/>
  <c r="O121" i="11"/>
  <c r="O122" i="11"/>
  <c r="O123" i="11"/>
  <c r="O124" i="11"/>
  <c r="O125" i="11"/>
  <c r="O126" i="11"/>
  <c r="O127" i="11"/>
  <c r="O128" i="11"/>
  <c r="O129" i="11"/>
  <c r="O130" i="11"/>
  <c r="O131" i="11"/>
  <c r="O132" i="11"/>
  <c r="O133" i="11"/>
  <c r="O134" i="11"/>
  <c r="O135" i="11"/>
  <c r="O136" i="11"/>
  <c r="O137" i="11"/>
  <c r="O138" i="11"/>
  <c r="O139" i="11"/>
  <c r="O140" i="11"/>
  <c r="O141" i="11"/>
  <c r="O142" i="11"/>
  <c r="O143" i="11"/>
  <c r="O144" i="11"/>
  <c r="O145" i="11"/>
  <c r="O146" i="11"/>
  <c r="O147" i="11"/>
  <c r="O148" i="11"/>
  <c r="O149" i="11"/>
  <c r="O150" i="11"/>
  <c r="O151" i="11"/>
  <c r="O152" i="11"/>
  <c r="O153" i="11"/>
  <c r="O154" i="11"/>
  <c r="O155" i="11"/>
  <c r="O156" i="11"/>
  <c r="O157" i="11"/>
  <c r="O158" i="11"/>
  <c r="O159" i="11"/>
  <c r="O160" i="11"/>
  <c r="O161" i="11"/>
  <c r="O162" i="11"/>
  <c r="O163" i="11"/>
  <c r="O164" i="11"/>
  <c r="O165" i="11"/>
  <c r="O166" i="11"/>
  <c r="O167" i="11"/>
  <c r="O168" i="11"/>
  <c r="O169" i="11"/>
  <c r="O170" i="11"/>
  <c r="O171" i="11"/>
  <c r="O172" i="11"/>
  <c r="O173" i="11"/>
  <c r="O174" i="11"/>
  <c r="O175" i="11"/>
  <c r="O176" i="11"/>
  <c r="O177" i="11"/>
  <c r="O178" i="11"/>
  <c r="O179" i="11"/>
  <c r="O180" i="11"/>
  <c r="O181" i="11"/>
  <c r="O182" i="11"/>
  <c r="O183" i="11"/>
  <c r="O184" i="11"/>
  <c r="O185" i="11"/>
  <c r="O186" i="11"/>
  <c r="AH9" i="2"/>
  <c r="AH10" i="2"/>
  <c r="AO9" i="2"/>
  <c r="AO10" i="2"/>
  <c r="W9" i="2"/>
  <c r="W10" i="2"/>
  <c r="V9" i="2"/>
  <c r="V10" i="2"/>
  <c r="P9" i="2"/>
  <c r="P10" i="2"/>
  <c r="O9" i="2"/>
  <c r="O10" i="2"/>
  <c r="F2" i="16"/>
  <c r="F2" i="17"/>
  <c r="C47" i="14" l="1"/>
  <c r="H47" i="14"/>
  <c r="H48" i="14" s="1"/>
  <c r="H49" i="14" s="1"/>
  <c r="H50" i="14" s="1"/>
  <c r="C25" i="14"/>
  <c r="C37" i="14"/>
  <c r="C26" i="14"/>
  <c r="C27" i="14" s="1"/>
  <c r="C38" i="14"/>
  <c r="H51" i="14"/>
  <c r="C39" i="14"/>
  <c r="C40" i="14" s="1"/>
  <c r="C28" i="14"/>
  <c r="C29" i="14" s="1"/>
  <c r="C48" i="14"/>
  <c r="C49" i="14" s="1"/>
  <c r="C50" i="14" s="1"/>
  <c r="C51" i="14" s="1"/>
  <c r="M36" i="14"/>
  <c r="H38" i="14"/>
  <c r="H39" i="14" s="1"/>
  <c r="H40" i="14" s="1"/>
  <c r="H28" i="14"/>
  <c r="H29" i="14" s="1"/>
  <c r="K23" i="14"/>
  <c r="M24" i="14" s="1"/>
  <c r="M25" i="14" s="1"/>
  <c r="M26" i="14" s="1"/>
  <c r="K36" i="14"/>
  <c r="M37" i="14" s="1"/>
  <c r="M38" i="14" s="1"/>
  <c r="M39" i="14" s="1"/>
  <c r="K49" i="14"/>
  <c r="M46" i="14"/>
  <c r="M47" i="14" s="1"/>
  <c r="K24" i="14"/>
  <c r="K37" i="14"/>
  <c r="K25" i="14"/>
  <c r="K38" i="14"/>
  <c r="K51" i="14"/>
  <c r="K34" i="14"/>
  <c r="M35" i="14" s="1"/>
  <c r="K26" i="14"/>
  <c r="K39" i="14"/>
  <c r="K47" i="14"/>
  <c r="E14" i="11"/>
  <c r="E13" i="11"/>
  <c r="E12" i="11"/>
  <c r="E11" i="11"/>
  <c r="E10" i="11"/>
  <c r="E9" i="11"/>
  <c r="E8" i="11"/>
  <c r="E7" i="11"/>
  <c r="E8" i="2"/>
  <c r="E7" i="2"/>
  <c r="A9" i="2"/>
  <c r="A10" i="2"/>
  <c r="M48" i="14" l="1"/>
  <c r="M49" i="14" s="1"/>
  <c r="M50" i="14" s="1"/>
  <c r="M51" i="14" s="1"/>
  <c r="M40" i="14"/>
  <c r="M27" i="14"/>
  <c r="M28" i="14" s="1"/>
  <c r="M29" i="14" s="1"/>
  <c r="X10" i="2"/>
  <c r="B9" i="2"/>
  <c r="Z9" i="2"/>
  <c r="AA9" i="2" s="1"/>
  <c r="AC9" i="2"/>
  <c r="AP9" i="2" s="1"/>
  <c r="T9" i="2" s="1"/>
  <c r="X9" i="2"/>
  <c r="M9" i="2" s="1"/>
  <c r="AG10" i="2"/>
  <c r="AC10" i="2"/>
  <c r="B10" i="2"/>
  <c r="Z10" i="2"/>
  <c r="AA10" i="2" s="1"/>
  <c r="AG9" i="2"/>
  <c r="AN9" i="2"/>
  <c r="Q9" i="2"/>
  <c r="AK9" i="2"/>
  <c r="U9" i="2"/>
  <c r="AS2" i="11"/>
  <c r="L2" i="3"/>
  <c r="AS2" i="2"/>
  <c r="AF2" i="1"/>
  <c r="AP10" i="2" l="1"/>
  <c r="U10" i="2"/>
  <c r="AI9" i="2"/>
  <c r="AB10" i="2"/>
  <c r="AB9" i="2"/>
  <c r="AD9" i="2"/>
  <c r="AE9" i="2" s="1"/>
  <c r="AJ9" i="2"/>
  <c r="AK10" i="2"/>
  <c r="AM10" i="2"/>
  <c r="AM9" i="2"/>
  <c r="AD10" i="2"/>
  <c r="AE10" i="2" s="1"/>
  <c r="N9" i="2"/>
  <c r="S16" i="11"/>
  <c r="S17" i="11"/>
  <c r="S18" i="11"/>
  <c r="S19" i="11"/>
  <c r="S20" i="11"/>
  <c r="S21" i="11"/>
  <c r="S22" i="11"/>
  <c r="S23" i="11"/>
  <c r="S24" i="11"/>
  <c r="S25" i="11"/>
  <c r="S26" i="11"/>
  <c r="S27" i="11"/>
  <c r="S28" i="11"/>
  <c r="S29" i="11"/>
  <c r="S30" i="11"/>
  <c r="S31" i="11"/>
  <c r="S32" i="11"/>
  <c r="S33" i="11"/>
  <c r="S34" i="11"/>
  <c r="S35" i="11"/>
  <c r="S36" i="11"/>
  <c r="S37" i="11"/>
  <c r="S38" i="11"/>
  <c r="S39" i="11"/>
  <c r="S40" i="11"/>
  <c r="S41" i="11"/>
  <c r="S42" i="11"/>
  <c r="S43" i="11"/>
  <c r="S44" i="11"/>
  <c r="S45" i="11"/>
  <c r="S46" i="11"/>
  <c r="S47" i="11"/>
  <c r="S48" i="11"/>
  <c r="S49" i="11"/>
  <c r="S50" i="11"/>
  <c r="S51" i="11"/>
  <c r="S52" i="11"/>
  <c r="S53" i="11"/>
  <c r="S54" i="11"/>
  <c r="S55" i="11"/>
  <c r="S56" i="11"/>
  <c r="S57" i="11"/>
  <c r="S58" i="11"/>
  <c r="S59" i="11"/>
  <c r="S60" i="11"/>
  <c r="S61" i="11"/>
  <c r="S62" i="11"/>
  <c r="S63" i="11"/>
  <c r="S64" i="11"/>
  <c r="S65" i="11"/>
  <c r="S66" i="11"/>
  <c r="S67" i="11"/>
  <c r="S68" i="11"/>
  <c r="S69" i="11"/>
  <c r="S70" i="11"/>
  <c r="S71" i="11"/>
  <c r="S72" i="11"/>
  <c r="S73" i="11"/>
  <c r="S74" i="11"/>
  <c r="S75" i="11"/>
  <c r="S76" i="11"/>
  <c r="S77" i="11"/>
  <c r="S78" i="11"/>
  <c r="S79" i="11"/>
  <c r="S80" i="11"/>
  <c r="S81" i="11"/>
  <c r="S82" i="11"/>
  <c r="S83" i="11"/>
  <c r="S84" i="11"/>
  <c r="S85" i="11"/>
  <c r="S86" i="11"/>
  <c r="S87" i="11"/>
  <c r="S88" i="11"/>
  <c r="S89" i="11"/>
  <c r="S90" i="11"/>
  <c r="S91" i="11"/>
  <c r="S92" i="11"/>
  <c r="S93" i="11"/>
  <c r="S94" i="11"/>
  <c r="S95" i="11"/>
  <c r="S96" i="11"/>
  <c r="S97" i="11"/>
  <c r="S98" i="11"/>
  <c r="S99" i="11"/>
  <c r="S100" i="11"/>
  <c r="S101" i="11"/>
  <c r="S102" i="11"/>
  <c r="S103" i="11"/>
  <c r="S104" i="11"/>
  <c r="S105" i="11"/>
  <c r="S106" i="11"/>
  <c r="S107" i="11"/>
  <c r="S108" i="11"/>
  <c r="S109" i="11"/>
  <c r="S110" i="11"/>
  <c r="S111" i="11"/>
  <c r="S112" i="11"/>
  <c r="S113" i="11"/>
  <c r="S114" i="11"/>
  <c r="S115" i="11"/>
  <c r="S116" i="11"/>
  <c r="S117" i="11"/>
  <c r="S118" i="11"/>
  <c r="S119" i="11"/>
  <c r="S120" i="11"/>
  <c r="S121" i="11"/>
  <c r="S122" i="11"/>
  <c r="S123" i="11"/>
  <c r="S124" i="11"/>
  <c r="S125" i="11"/>
  <c r="S126" i="11"/>
  <c r="S127" i="11"/>
  <c r="S128" i="11"/>
  <c r="S129" i="11"/>
  <c r="S130" i="11"/>
  <c r="S131" i="11"/>
  <c r="S132" i="11"/>
  <c r="S133" i="11"/>
  <c r="S134" i="11"/>
  <c r="S135" i="11"/>
  <c r="S136" i="11"/>
  <c r="S137" i="11"/>
  <c r="S138" i="11"/>
  <c r="S139" i="11"/>
  <c r="S140" i="11"/>
  <c r="S141" i="11"/>
  <c r="S142" i="11"/>
  <c r="S143" i="11"/>
  <c r="S144" i="11"/>
  <c r="S145" i="11"/>
  <c r="S146" i="11"/>
  <c r="S147" i="11"/>
  <c r="S148" i="11"/>
  <c r="S149" i="11"/>
  <c r="S150" i="11"/>
  <c r="S151" i="11"/>
  <c r="S152" i="11"/>
  <c r="S153" i="11"/>
  <c r="S154" i="11"/>
  <c r="S155" i="11"/>
  <c r="S156" i="11"/>
  <c r="S157" i="11"/>
  <c r="S158" i="11"/>
  <c r="S159" i="11"/>
  <c r="S160" i="11"/>
  <c r="S161" i="11"/>
  <c r="S162" i="11"/>
  <c r="S163" i="11"/>
  <c r="S164" i="11"/>
  <c r="S165" i="11"/>
  <c r="S166" i="11"/>
  <c r="S167" i="11"/>
  <c r="S168" i="11"/>
  <c r="S169" i="11"/>
  <c r="S170" i="11"/>
  <c r="S171" i="11"/>
  <c r="S172" i="11"/>
  <c r="S173" i="11"/>
  <c r="S174" i="11"/>
  <c r="S175" i="11"/>
  <c r="S176" i="11"/>
  <c r="S177" i="11"/>
  <c r="S178" i="11"/>
  <c r="S179" i="11"/>
  <c r="S180" i="11"/>
  <c r="S181" i="11"/>
  <c r="S182" i="11"/>
  <c r="S183" i="11"/>
  <c r="S184" i="11"/>
  <c r="S185" i="11"/>
  <c r="S186" i="11"/>
  <c r="R16" i="11"/>
  <c r="R17" i="11"/>
  <c r="R18"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AJ10" i="2" l="1"/>
  <c r="AI10" i="2"/>
  <c r="Y9" i="2"/>
  <c r="AP16" i="11"/>
  <c r="AP17" i="11"/>
  <c r="AP18" i="11"/>
  <c r="AP19" i="11"/>
  <c r="AP20" i="11"/>
  <c r="AP21" i="11"/>
  <c r="AP22" i="11"/>
  <c r="AP23" i="11"/>
  <c r="AP24" i="11"/>
  <c r="AP25" i="11"/>
  <c r="AP26" i="11"/>
  <c r="AP27" i="11"/>
  <c r="AP28" i="11"/>
  <c r="AP29" i="11"/>
  <c r="AP30" i="11"/>
  <c r="AP31" i="11"/>
  <c r="AP32" i="11"/>
  <c r="AP33" i="11"/>
  <c r="AP34" i="11"/>
  <c r="AP35" i="11"/>
  <c r="AP36" i="11"/>
  <c r="AP37" i="11"/>
  <c r="AP38" i="11"/>
  <c r="AP39" i="11"/>
  <c r="AP40" i="11"/>
  <c r="AP41" i="11"/>
  <c r="AP42" i="11"/>
  <c r="AP43" i="11"/>
  <c r="AP44" i="11"/>
  <c r="AP45" i="11"/>
  <c r="AP46" i="11"/>
  <c r="AP47" i="11"/>
  <c r="AP48" i="11"/>
  <c r="AP49" i="11"/>
  <c r="AP50" i="11"/>
  <c r="AP51" i="11"/>
  <c r="AP52" i="11"/>
  <c r="AP53" i="11"/>
  <c r="AP54" i="11"/>
  <c r="AP55" i="11"/>
  <c r="AP56" i="11"/>
  <c r="AP57" i="11"/>
  <c r="AP58" i="11"/>
  <c r="AP59" i="11"/>
  <c r="AP60" i="11"/>
  <c r="AP61" i="11"/>
  <c r="AP62" i="11"/>
  <c r="AP63" i="11"/>
  <c r="AP64" i="11"/>
  <c r="AP65" i="11"/>
  <c r="AP66" i="11"/>
  <c r="AP67" i="11"/>
  <c r="AP68" i="11"/>
  <c r="AP69" i="11"/>
  <c r="AP70" i="11"/>
  <c r="AP71" i="11"/>
  <c r="AP72" i="11"/>
  <c r="AP73" i="11"/>
  <c r="AP74" i="11"/>
  <c r="AP75" i="11"/>
  <c r="AP76" i="11"/>
  <c r="AP77" i="11"/>
  <c r="AP78" i="11"/>
  <c r="AP79" i="11"/>
  <c r="AP80" i="11"/>
  <c r="AP81" i="11"/>
  <c r="AP82" i="11"/>
  <c r="AP83" i="11"/>
  <c r="AP84" i="11"/>
  <c r="AP85" i="11"/>
  <c r="AP86" i="11"/>
  <c r="AP87" i="11"/>
  <c r="AP88" i="11"/>
  <c r="AP89" i="11"/>
  <c r="AP90" i="11"/>
  <c r="AP91" i="11"/>
  <c r="AP92" i="11"/>
  <c r="AP93" i="11"/>
  <c r="AP94" i="11"/>
  <c r="AP95" i="11"/>
  <c r="AP96" i="11"/>
  <c r="AP97" i="11"/>
  <c r="AP98" i="11"/>
  <c r="AP99" i="11"/>
  <c r="AP100" i="11"/>
  <c r="AP101" i="11"/>
  <c r="AP102" i="11"/>
  <c r="AP103" i="11"/>
  <c r="AP104" i="11"/>
  <c r="AP105" i="11"/>
  <c r="AP106" i="11"/>
  <c r="AP107" i="11"/>
  <c r="AP108" i="11"/>
  <c r="AP109" i="11"/>
  <c r="AP110" i="11"/>
  <c r="AP111" i="11"/>
  <c r="AP112" i="11"/>
  <c r="AP113" i="11"/>
  <c r="AP114" i="11"/>
  <c r="AP115" i="11"/>
  <c r="AP116" i="11"/>
  <c r="AP117" i="11"/>
  <c r="AP118" i="11"/>
  <c r="AP119" i="11"/>
  <c r="AP120" i="11"/>
  <c r="AP121" i="11"/>
  <c r="AP122" i="11"/>
  <c r="AP123" i="11"/>
  <c r="AP124" i="11"/>
  <c r="AP125" i="11"/>
  <c r="AP126" i="11"/>
  <c r="AP127" i="11"/>
  <c r="AP128" i="11"/>
  <c r="AP129" i="11"/>
  <c r="AP130" i="11"/>
  <c r="AP131" i="11"/>
  <c r="AP132" i="11"/>
  <c r="AP133" i="11"/>
  <c r="AP134" i="11"/>
  <c r="AP135" i="11"/>
  <c r="AP136" i="11"/>
  <c r="AP137" i="11"/>
  <c r="AP138" i="11"/>
  <c r="AP139" i="11"/>
  <c r="AP140" i="11"/>
  <c r="AP141" i="11"/>
  <c r="AP142" i="11"/>
  <c r="AP143" i="11"/>
  <c r="AP144" i="11"/>
  <c r="AP145" i="11"/>
  <c r="AP146" i="11"/>
  <c r="AP147" i="11"/>
  <c r="AP148" i="11"/>
  <c r="AP149" i="11"/>
  <c r="AP150" i="11"/>
  <c r="AP151" i="11"/>
  <c r="AP152" i="11"/>
  <c r="AP153" i="11"/>
  <c r="AP154" i="11"/>
  <c r="AP155" i="11"/>
  <c r="AP156" i="11"/>
  <c r="AP157" i="11"/>
  <c r="AP158" i="11"/>
  <c r="AP159" i="11"/>
  <c r="AP160" i="11"/>
  <c r="AP161" i="11"/>
  <c r="AP162" i="11"/>
  <c r="AP163" i="11"/>
  <c r="AP164" i="11"/>
  <c r="AP165" i="11"/>
  <c r="AP166" i="11"/>
  <c r="AP167" i="11"/>
  <c r="AP168" i="11"/>
  <c r="AP169" i="11"/>
  <c r="AP170" i="11"/>
  <c r="AP171" i="11"/>
  <c r="AP172" i="11"/>
  <c r="AP173" i="11"/>
  <c r="AP174" i="11"/>
  <c r="AP175" i="11"/>
  <c r="AP176" i="11"/>
  <c r="AP177" i="11"/>
  <c r="AP178" i="11"/>
  <c r="AP179" i="11"/>
  <c r="AP180" i="11"/>
  <c r="AP181" i="11"/>
  <c r="AP182" i="11"/>
  <c r="AP183" i="11"/>
  <c r="AP184" i="11"/>
  <c r="AP185" i="11"/>
  <c r="AP186" i="11"/>
  <c r="U16" i="11"/>
  <c r="U17" i="11"/>
  <c r="U18" i="11"/>
  <c r="U19" i="11"/>
  <c r="U20" i="11"/>
  <c r="U21" i="11"/>
  <c r="U22" i="11"/>
  <c r="U23" i="11"/>
  <c r="U24" i="11"/>
  <c r="U25" i="11"/>
  <c r="U26" i="11"/>
  <c r="U27" i="11"/>
  <c r="U28" i="11"/>
  <c r="U29" i="11"/>
  <c r="U30" i="11"/>
  <c r="U31" i="11"/>
  <c r="U32" i="11"/>
  <c r="U33" i="11"/>
  <c r="U34" i="11"/>
  <c r="U35" i="11"/>
  <c r="U36" i="11"/>
  <c r="U37" i="11"/>
  <c r="U38" i="11"/>
  <c r="U39" i="11"/>
  <c r="U40" i="11"/>
  <c r="U41" i="11"/>
  <c r="U42" i="11"/>
  <c r="U43" i="11"/>
  <c r="U44" i="11"/>
  <c r="U45" i="11"/>
  <c r="U46" i="11"/>
  <c r="U47" i="11"/>
  <c r="U48" i="11"/>
  <c r="U49" i="11"/>
  <c r="U50" i="11"/>
  <c r="U51" i="11"/>
  <c r="U52" i="11"/>
  <c r="U53" i="11"/>
  <c r="U54" i="11"/>
  <c r="U55" i="11"/>
  <c r="U56" i="11"/>
  <c r="U57" i="11"/>
  <c r="U58" i="11"/>
  <c r="U59" i="11"/>
  <c r="U60" i="11"/>
  <c r="U61" i="11"/>
  <c r="U62" i="11"/>
  <c r="U63" i="11"/>
  <c r="U64" i="11"/>
  <c r="U65" i="11"/>
  <c r="U66" i="11"/>
  <c r="U67" i="11"/>
  <c r="U68" i="11"/>
  <c r="U69" i="11"/>
  <c r="U70" i="11"/>
  <c r="U71" i="11"/>
  <c r="U72" i="11"/>
  <c r="U73" i="11"/>
  <c r="U74" i="11"/>
  <c r="U75" i="11"/>
  <c r="U76" i="11"/>
  <c r="U77" i="11"/>
  <c r="U78" i="11"/>
  <c r="U79" i="11"/>
  <c r="U80" i="11"/>
  <c r="U81" i="11"/>
  <c r="U82" i="11"/>
  <c r="U83" i="11"/>
  <c r="U84" i="11"/>
  <c r="U85" i="11"/>
  <c r="U86" i="11"/>
  <c r="U87" i="11"/>
  <c r="U88" i="11"/>
  <c r="U89" i="11"/>
  <c r="U90" i="11"/>
  <c r="U91" i="11"/>
  <c r="U92" i="11"/>
  <c r="U93" i="11"/>
  <c r="U94" i="11"/>
  <c r="U95" i="11"/>
  <c r="U96" i="11"/>
  <c r="U97" i="11"/>
  <c r="U98" i="11"/>
  <c r="U99" i="11"/>
  <c r="U100" i="11"/>
  <c r="U101" i="11"/>
  <c r="U102" i="11"/>
  <c r="U103" i="11"/>
  <c r="U104" i="11"/>
  <c r="U105" i="11"/>
  <c r="U106" i="11"/>
  <c r="U107" i="11"/>
  <c r="U108" i="11"/>
  <c r="U109" i="11"/>
  <c r="U110" i="11"/>
  <c r="U111" i="11"/>
  <c r="U112" i="11"/>
  <c r="U113" i="11"/>
  <c r="U114" i="11"/>
  <c r="U115" i="11"/>
  <c r="U116" i="11"/>
  <c r="U117" i="11"/>
  <c r="U118" i="11"/>
  <c r="U119" i="11"/>
  <c r="U120" i="11"/>
  <c r="U121" i="11"/>
  <c r="U122" i="11"/>
  <c r="U123" i="11"/>
  <c r="U124" i="11"/>
  <c r="U125" i="11"/>
  <c r="U126" i="11"/>
  <c r="U127" i="11"/>
  <c r="U128" i="11"/>
  <c r="U129" i="11"/>
  <c r="U130" i="11"/>
  <c r="U131" i="11"/>
  <c r="U132" i="11"/>
  <c r="U133" i="11"/>
  <c r="U134" i="11"/>
  <c r="U135" i="11"/>
  <c r="U136" i="11"/>
  <c r="U137" i="11"/>
  <c r="U138" i="11"/>
  <c r="U139" i="11"/>
  <c r="U140" i="11"/>
  <c r="U141" i="11"/>
  <c r="U142" i="11"/>
  <c r="U143" i="11"/>
  <c r="U144" i="11"/>
  <c r="U145" i="11"/>
  <c r="U146" i="11"/>
  <c r="U147" i="11"/>
  <c r="U148" i="11"/>
  <c r="U149" i="11"/>
  <c r="U150" i="11"/>
  <c r="U151" i="11"/>
  <c r="U152" i="11"/>
  <c r="U153" i="11"/>
  <c r="U154" i="11"/>
  <c r="U155" i="11"/>
  <c r="U156" i="11"/>
  <c r="U157" i="11"/>
  <c r="U158" i="11"/>
  <c r="U159" i="11"/>
  <c r="U160" i="11"/>
  <c r="U161" i="11"/>
  <c r="U162" i="11"/>
  <c r="U163" i="11"/>
  <c r="U164" i="11"/>
  <c r="U165" i="11"/>
  <c r="U166" i="11"/>
  <c r="U167" i="11"/>
  <c r="U168" i="11"/>
  <c r="U169" i="11"/>
  <c r="U170" i="11"/>
  <c r="U171" i="11"/>
  <c r="U172" i="11"/>
  <c r="U173" i="11"/>
  <c r="U174" i="11"/>
  <c r="U175" i="11"/>
  <c r="U176" i="11"/>
  <c r="U177" i="11"/>
  <c r="U178" i="11"/>
  <c r="U179" i="11"/>
  <c r="U180" i="11"/>
  <c r="U181" i="11"/>
  <c r="U182" i="11"/>
  <c r="U183" i="11"/>
  <c r="U184" i="11"/>
  <c r="U185" i="11"/>
  <c r="U186" i="11"/>
  <c r="AC7" i="11"/>
  <c r="AC8" i="11"/>
  <c r="AC9" i="1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33" i="11"/>
  <c r="AC34" i="11"/>
  <c r="AC35" i="11"/>
  <c r="AC36" i="11"/>
  <c r="AC37" i="11"/>
  <c r="AC38" i="11"/>
  <c r="AC39" i="11"/>
  <c r="AC40" i="11"/>
  <c r="AC41" i="11"/>
  <c r="AC42" i="11"/>
  <c r="AC43" i="11"/>
  <c r="AC44" i="11"/>
  <c r="AC45" i="11"/>
  <c r="AC46" i="11"/>
  <c r="AC47" i="11"/>
  <c r="AC48" i="11"/>
  <c r="AC49" i="11"/>
  <c r="AC50" i="11"/>
  <c r="AC51" i="11"/>
  <c r="AC52" i="11"/>
  <c r="AC53" i="11"/>
  <c r="AC54" i="11"/>
  <c r="AC55" i="11"/>
  <c r="AC56" i="11"/>
  <c r="AC57" i="11"/>
  <c r="AC58" i="11"/>
  <c r="AC59" i="11"/>
  <c r="AC60" i="11"/>
  <c r="AC61" i="11"/>
  <c r="AC62" i="11"/>
  <c r="AC63" i="11"/>
  <c r="AC64" i="11"/>
  <c r="AC65" i="11"/>
  <c r="AC66" i="11"/>
  <c r="AC67" i="11"/>
  <c r="AC68" i="11"/>
  <c r="AC69" i="11"/>
  <c r="AC70" i="11"/>
  <c r="AC71" i="11"/>
  <c r="AC72" i="11"/>
  <c r="AC73" i="11"/>
  <c r="AC74" i="11"/>
  <c r="AC75" i="11"/>
  <c r="AC76" i="11"/>
  <c r="AC77" i="11"/>
  <c r="AC78" i="11"/>
  <c r="AC79" i="11"/>
  <c r="AC80" i="11"/>
  <c r="AC81" i="11"/>
  <c r="AC82" i="11"/>
  <c r="AC83" i="11"/>
  <c r="AC84" i="11"/>
  <c r="AC85" i="11"/>
  <c r="AC86" i="11"/>
  <c r="AC87" i="11"/>
  <c r="AC88" i="11"/>
  <c r="AC89" i="11"/>
  <c r="AC90" i="11"/>
  <c r="AC91" i="11"/>
  <c r="AC92" i="11"/>
  <c r="AC93" i="11"/>
  <c r="AC94" i="11"/>
  <c r="AC95" i="11"/>
  <c r="AC96" i="11"/>
  <c r="AC97" i="11"/>
  <c r="AC98" i="11"/>
  <c r="AC99" i="11"/>
  <c r="AC100" i="11"/>
  <c r="AC101" i="11"/>
  <c r="AC102" i="11"/>
  <c r="AC103" i="11"/>
  <c r="AC104" i="11"/>
  <c r="AC105" i="11"/>
  <c r="AC106" i="11"/>
  <c r="AC107" i="11"/>
  <c r="AC108" i="11"/>
  <c r="AC109" i="11"/>
  <c r="AC110" i="11"/>
  <c r="AC111" i="11"/>
  <c r="AC112" i="11"/>
  <c r="AC113" i="11"/>
  <c r="AC114" i="11"/>
  <c r="AC115" i="11"/>
  <c r="AC116" i="11"/>
  <c r="AC117" i="11"/>
  <c r="AC118" i="11"/>
  <c r="AC119" i="11"/>
  <c r="AC120" i="11"/>
  <c r="AC121" i="11"/>
  <c r="AC122" i="11"/>
  <c r="AC123" i="11"/>
  <c r="AC124" i="11"/>
  <c r="AC125" i="11"/>
  <c r="AC126" i="11"/>
  <c r="AC127" i="11"/>
  <c r="AC128" i="11"/>
  <c r="AC129" i="11"/>
  <c r="AC130" i="11"/>
  <c r="AC131" i="11"/>
  <c r="AC132" i="11"/>
  <c r="AC133" i="11"/>
  <c r="AC134" i="11"/>
  <c r="AC135" i="11"/>
  <c r="AC136" i="11"/>
  <c r="AC137" i="11"/>
  <c r="AC138" i="11"/>
  <c r="AC139" i="11"/>
  <c r="AC140" i="11"/>
  <c r="AC141" i="11"/>
  <c r="AC142" i="11"/>
  <c r="AC143" i="11"/>
  <c r="AC144" i="11"/>
  <c r="AC145" i="11"/>
  <c r="AC146" i="11"/>
  <c r="AC147" i="11"/>
  <c r="AC148" i="11"/>
  <c r="AC149" i="11"/>
  <c r="AC150" i="11"/>
  <c r="AC151" i="11"/>
  <c r="AC152" i="11"/>
  <c r="AC153" i="11"/>
  <c r="AC154" i="11"/>
  <c r="AC155" i="11"/>
  <c r="AC156" i="11"/>
  <c r="AC157" i="11"/>
  <c r="AC158" i="11"/>
  <c r="AC159" i="11"/>
  <c r="AC160" i="11"/>
  <c r="AC161" i="11"/>
  <c r="AC162" i="11"/>
  <c r="AC163" i="11"/>
  <c r="AC164" i="11"/>
  <c r="AC165" i="11"/>
  <c r="AC166" i="11"/>
  <c r="AC167" i="11"/>
  <c r="AC168" i="11"/>
  <c r="AC169" i="11"/>
  <c r="AC170" i="11"/>
  <c r="AC171" i="11"/>
  <c r="AC172" i="11"/>
  <c r="AC173" i="11"/>
  <c r="AC174" i="11"/>
  <c r="AC175" i="11"/>
  <c r="AC176" i="11"/>
  <c r="AC177" i="11"/>
  <c r="AC178" i="11"/>
  <c r="AC179" i="11"/>
  <c r="AC180" i="11"/>
  <c r="AC181" i="11"/>
  <c r="AC182" i="11"/>
  <c r="AC183" i="11"/>
  <c r="AC184" i="11"/>
  <c r="AC185" i="11"/>
  <c r="AC186" i="11"/>
  <c r="AC6" i="11"/>
  <c r="Q16" i="11"/>
  <c r="Q17" i="11"/>
  <c r="Q18" i="11"/>
  <c r="Q19" i="11"/>
  <c r="Q20" i="11"/>
  <c r="Q21" i="11"/>
  <c r="Q22" i="11"/>
  <c r="Q23" i="11"/>
  <c r="Q24" i="11"/>
  <c r="Q25" i="11"/>
  <c r="Q26" i="11"/>
  <c r="Q27" i="11"/>
  <c r="Q28" i="11"/>
  <c r="Q29" i="11"/>
  <c r="Q30" i="11"/>
  <c r="Q31" i="11"/>
  <c r="Q32" i="11"/>
  <c r="Q33" i="11"/>
  <c r="Q34" i="11"/>
  <c r="Q35" i="11"/>
  <c r="Q36" i="11"/>
  <c r="Q37" i="11"/>
  <c r="Q38" i="11"/>
  <c r="Q39" i="11"/>
  <c r="Q40" i="11"/>
  <c r="Q41" i="11"/>
  <c r="Q42" i="11"/>
  <c r="Q43" i="11"/>
  <c r="Q44" i="11"/>
  <c r="Q45" i="11"/>
  <c r="Q46" i="11"/>
  <c r="Q47" i="11"/>
  <c r="Q48" i="11"/>
  <c r="Q49" i="11"/>
  <c r="Q50" i="11"/>
  <c r="Q51" i="11"/>
  <c r="Q52" i="11"/>
  <c r="Q53" i="11"/>
  <c r="Q54" i="11"/>
  <c r="Q55" i="11"/>
  <c r="Q56" i="11"/>
  <c r="Q57" i="11"/>
  <c r="Q58" i="11"/>
  <c r="Q59" i="11"/>
  <c r="Q60" i="11"/>
  <c r="Q61" i="11"/>
  <c r="Q62" i="11"/>
  <c r="Q63" i="11"/>
  <c r="Q64" i="11"/>
  <c r="Q65" i="11"/>
  <c r="Q66" i="11"/>
  <c r="Q67" i="11"/>
  <c r="Q68" i="11"/>
  <c r="Q69" i="11"/>
  <c r="Q70" i="11"/>
  <c r="Q71" i="11"/>
  <c r="Q72" i="11"/>
  <c r="Q73" i="11"/>
  <c r="Q74" i="11"/>
  <c r="Q75" i="11"/>
  <c r="Q76" i="11"/>
  <c r="Q77" i="11"/>
  <c r="Q78" i="11"/>
  <c r="Q79" i="11"/>
  <c r="Q80" i="11"/>
  <c r="Q81" i="11"/>
  <c r="Q82" i="11"/>
  <c r="Q83" i="11"/>
  <c r="Q84" i="11"/>
  <c r="Q85" i="11"/>
  <c r="Q86" i="11"/>
  <c r="Q87" i="11"/>
  <c r="Q88" i="11"/>
  <c r="Q89" i="11"/>
  <c r="Q90" i="11"/>
  <c r="Q91" i="11"/>
  <c r="Q92" i="11"/>
  <c r="Q93" i="11"/>
  <c r="Q94" i="11"/>
  <c r="Q95" i="11"/>
  <c r="Q96" i="11"/>
  <c r="Q97" i="11"/>
  <c r="Q98" i="11"/>
  <c r="Q99" i="11"/>
  <c r="Q100" i="11"/>
  <c r="Q101" i="11"/>
  <c r="Q102" i="11"/>
  <c r="Q103" i="11"/>
  <c r="Q104" i="11"/>
  <c r="Q105" i="11"/>
  <c r="Q106" i="11"/>
  <c r="Q107" i="11"/>
  <c r="Q108" i="11"/>
  <c r="Q109" i="11"/>
  <c r="Q110" i="11"/>
  <c r="Q111" i="11"/>
  <c r="Q112" i="11"/>
  <c r="Q113" i="11"/>
  <c r="Q114" i="11"/>
  <c r="Q115" i="11"/>
  <c r="Q116" i="11"/>
  <c r="Q117" i="11"/>
  <c r="Q118" i="11"/>
  <c r="Q119" i="11"/>
  <c r="Q120" i="11"/>
  <c r="Q121" i="11"/>
  <c r="Q122" i="11"/>
  <c r="Q123" i="11"/>
  <c r="Q124" i="11"/>
  <c r="Q125" i="11"/>
  <c r="Q126" i="11"/>
  <c r="Q127" i="11"/>
  <c r="Q128" i="11"/>
  <c r="Q129" i="11"/>
  <c r="Q130" i="11"/>
  <c r="Q131" i="11"/>
  <c r="Q132" i="11"/>
  <c r="Q133" i="11"/>
  <c r="Q134" i="11"/>
  <c r="Q135" i="11"/>
  <c r="Q136" i="11"/>
  <c r="Q137" i="11"/>
  <c r="Q138" i="11"/>
  <c r="Q139" i="11"/>
  <c r="Q140" i="11"/>
  <c r="Q141" i="11"/>
  <c r="Q142" i="11"/>
  <c r="Q143" i="11"/>
  <c r="Q144" i="11"/>
  <c r="Q145" i="11"/>
  <c r="Q146" i="11"/>
  <c r="Q147" i="11"/>
  <c r="Q148" i="11"/>
  <c r="Q149" i="11"/>
  <c r="Q150" i="11"/>
  <c r="Q151" i="11"/>
  <c r="Q152" i="11"/>
  <c r="Q153" i="11"/>
  <c r="Q154" i="11"/>
  <c r="Q155" i="11"/>
  <c r="Q156" i="11"/>
  <c r="Q157" i="11"/>
  <c r="Q158" i="11"/>
  <c r="Q159" i="11"/>
  <c r="Q160" i="11"/>
  <c r="Q161" i="11"/>
  <c r="Q162" i="11"/>
  <c r="Q163" i="11"/>
  <c r="Q164" i="11"/>
  <c r="Q165" i="11"/>
  <c r="Q166" i="11"/>
  <c r="Q167" i="11"/>
  <c r="Q168" i="11"/>
  <c r="Q169" i="11"/>
  <c r="Q170" i="11"/>
  <c r="Q171" i="11"/>
  <c r="Q172" i="11"/>
  <c r="Q173" i="11"/>
  <c r="Q174" i="11"/>
  <c r="Q175" i="11"/>
  <c r="Q176" i="11"/>
  <c r="Q177" i="11"/>
  <c r="Q178" i="11"/>
  <c r="Q179" i="11"/>
  <c r="Q180" i="11"/>
  <c r="Q181" i="11"/>
  <c r="Q182" i="11"/>
  <c r="Q183" i="11"/>
  <c r="Q184" i="11"/>
  <c r="Q185" i="11"/>
  <c r="Q186" i="11"/>
  <c r="S9" i="2" l="1"/>
  <c r="R9" i="2"/>
  <c r="AQ9" i="2" s="1"/>
  <c r="AF9" i="2"/>
  <c r="AL9" i="2" s="1"/>
  <c r="B6" i="4"/>
  <c r="AQ16" i="11" l="1"/>
  <c r="AQ17" i="11"/>
  <c r="AQ18" i="11"/>
  <c r="AQ19" i="11"/>
  <c r="AQ20" i="11"/>
  <c r="AQ21" i="11"/>
  <c r="AQ22" i="11"/>
  <c r="AQ23" i="11"/>
  <c r="AQ24" i="11"/>
  <c r="AQ25" i="11"/>
  <c r="AQ26" i="11"/>
  <c r="AQ27" i="11"/>
  <c r="AQ28" i="11"/>
  <c r="AQ29" i="11"/>
  <c r="AQ30" i="11"/>
  <c r="AQ31" i="11"/>
  <c r="AQ32" i="11"/>
  <c r="AQ33" i="11"/>
  <c r="AQ34" i="11"/>
  <c r="AQ35" i="11"/>
  <c r="AQ36" i="11"/>
  <c r="AQ37" i="11"/>
  <c r="AQ38" i="11"/>
  <c r="AQ39" i="11"/>
  <c r="AQ40" i="11"/>
  <c r="AQ41" i="11"/>
  <c r="AQ42" i="11"/>
  <c r="AQ43" i="11"/>
  <c r="AQ44" i="11"/>
  <c r="AQ45" i="11"/>
  <c r="AQ46" i="11"/>
  <c r="AQ47" i="11"/>
  <c r="AQ48" i="11"/>
  <c r="AQ49" i="11"/>
  <c r="AQ50" i="11"/>
  <c r="AQ51" i="11"/>
  <c r="AQ52" i="11"/>
  <c r="AQ53" i="11"/>
  <c r="AQ54" i="11"/>
  <c r="AQ55" i="11"/>
  <c r="AQ56" i="11"/>
  <c r="AQ57" i="11"/>
  <c r="AQ58" i="11"/>
  <c r="AQ59" i="11"/>
  <c r="AQ60" i="11"/>
  <c r="AQ61" i="11"/>
  <c r="AQ62" i="11"/>
  <c r="AQ63" i="11"/>
  <c r="AQ64" i="11"/>
  <c r="AQ65" i="11"/>
  <c r="AQ66" i="11"/>
  <c r="AQ67" i="11"/>
  <c r="AQ68" i="11"/>
  <c r="AQ69" i="11"/>
  <c r="AQ70" i="11"/>
  <c r="AQ71" i="11"/>
  <c r="AQ72" i="11"/>
  <c r="AQ73" i="11"/>
  <c r="AQ74" i="11"/>
  <c r="AQ75" i="11"/>
  <c r="AQ76" i="11"/>
  <c r="AQ77" i="11"/>
  <c r="AQ78" i="11"/>
  <c r="AQ79" i="11"/>
  <c r="AQ80" i="11"/>
  <c r="AQ81" i="11"/>
  <c r="AQ82" i="11"/>
  <c r="AQ83" i="11"/>
  <c r="AQ84" i="11"/>
  <c r="AQ85" i="11"/>
  <c r="AQ86" i="11"/>
  <c r="AQ87" i="11"/>
  <c r="AQ88" i="11"/>
  <c r="AQ89" i="11"/>
  <c r="AQ90" i="11"/>
  <c r="AQ91" i="11"/>
  <c r="AQ92" i="11"/>
  <c r="AQ93" i="11"/>
  <c r="AQ94" i="11"/>
  <c r="AQ95" i="11"/>
  <c r="AQ96" i="11"/>
  <c r="AQ97" i="11"/>
  <c r="AQ98" i="11"/>
  <c r="AQ99" i="11"/>
  <c r="AQ100" i="11"/>
  <c r="AQ101" i="11"/>
  <c r="AQ102" i="11"/>
  <c r="AQ103" i="11"/>
  <c r="AQ104" i="11"/>
  <c r="AQ105" i="11"/>
  <c r="AQ106" i="11"/>
  <c r="AQ107" i="11"/>
  <c r="AQ108" i="11"/>
  <c r="AQ109" i="11"/>
  <c r="AQ110" i="11"/>
  <c r="AQ111" i="11"/>
  <c r="AQ112" i="11"/>
  <c r="AQ113" i="11"/>
  <c r="AQ114" i="11"/>
  <c r="AQ115" i="11"/>
  <c r="AQ116" i="11"/>
  <c r="AQ117" i="11"/>
  <c r="AQ118" i="11"/>
  <c r="AQ119" i="11"/>
  <c r="AQ120" i="11"/>
  <c r="AQ121" i="11"/>
  <c r="AQ122" i="11"/>
  <c r="AQ123" i="11"/>
  <c r="AQ124" i="11"/>
  <c r="AQ125" i="11"/>
  <c r="AQ126" i="11"/>
  <c r="AQ127" i="11"/>
  <c r="AQ128" i="11"/>
  <c r="AQ129" i="11"/>
  <c r="AQ130" i="11"/>
  <c r="AQ131" i="11"/>
  <c r="AQ132" i="11"/>
  <c r="AQ133" i="11"/>
  <c r="AQ134" i="11"/>
  <c r="AQ135" i="11"/>
  <c r="AQ136" i="11"/>
  <c r="AQ137" i="11"/>
  <c r="AQ138" i="11"/>
  <c r="AQ139" i="11"/>
  <c r="AQ140" i="11"/>
  <c r="AQ141" i="11"/>
  <c r="AQ142" i="11"/>
  <c r="AQ143" i="11"/>
  <c r="AQ144" i="11"/>
  <c r="AQ145" i="11"/>
  <c r="AQ146" i="11"/>
  <c r="AQ147" i="11"/>
  <c r="AQ148" i="11"/>
  <c r="AQ149" i="11"/>
  <c r="AQ150" i="11"/>
  <c r="AQ151" i="11"/>
  <c r="AQ152" i="11"/>
  <c r="AQ153" i="11"/>
  <c r="AQ154" i="11"/>
  <c r="AQ155" i="11"/>
  <c r="AQ156" i="11"/>
  <c r="AQ157" i="11"/>
  <c r="AQ158" i="11"/>
  <c r="AQ159" i="11"/>
  <c r="AQ160" i="11"/>
  <c r="AQ161" i="11"/>
  <c r="AQ162" i="11"/>
  <c r="AQ163" i="11"/>
  <c r="AQ164" i="11"/>
  <c r="AQ165" i="11"/>
  <c r="AQ166" i="11"/>
  <c r="AQ167" i="11"/>
  <c r="AQ168" i="11"/>
  <c r="AQ169" i="11"/>
  <c r="AQ170" i="11"/>
  <c r="AQ171" i="11"/>
  <c r="AQ172" i="11"/>
  <c r="AQ173" i="11"/>
  <c r="AQ174" i="11"/>
  <c r="AQ175" i="11"/>
  <c r="AQ176" i="11"/>
  <c r="AQ177" i="11"/>
  <c r="AQ178" i="11"/>
  <c r="AQ179" i="11"/>
  <c r="AQ180" i="11"/>
  <c r="AQ181" i="11"/>
  <c r="AQ182" i="11"/>
  <c r="AQ183" i="11"/>
  <c r="AQ184" i="11"/>
  <c r="AQ185" i="11"/>
  <c r="AQ186" i="11"/>
  <c r="J9" i="3" l="1" a="1"/>
  <c r="J9" i="3" s="1"/>
  <c r="Z6" i="11"/>
  <c r="AA6" i="11" s="1"/>
  <c r="B6" i="11"/>
  <c r="E17" i="3" l="1"/>
  <c r="A17" i="3"/>
  <c r="B16" i="3"/>
  <c r="C15" i="3"/>
  <c r="D19" i="3"/>
  <c r="E19" i="3" s="1"/>
  <c r="C18" i="3"/>
  <c r="D17" i="3"/>
  <c r="E16" i="3"/>
  <c r="A16" i="3"/>
  <c r="B15" i="3"/>
  <c r="C14" i="3"/>
  <c r="A19" i="3"/>
  <c r="B18" i="3"/>
  <c r="D18" i="3" s="1"/>
  <c r="C17" i="3"/>
  <c r="D16" i="3"/>
  <c r="E15" i="3"/>
  <c r="A15" i="3"/>
  <c r="A18" i="3"/>
  <c r="B17" i="3"/>
  <c r="C16" i="3"/>
  <c r="D15" i="3"/>
  <c r="A14" i="3"/>
  <c r="G9" i="3"/>
  <c r="C9" i="3"/>
  <c r="E9" i="3"/>
  <c r="I34" i="3"/>
  <c r="J34" i="3" s="1"/>
  <c r="I30" i="3"/>
  <c r="J30" i="3" s="1"/>
  <c r="H9" i="3"/>
  <c r="A10" i="3"/>
  <c r="A9" i="3"/>
  <c r="E18" i="3" l="1"/>
  <c r="A6" i="2"/>
  <c r="AM17" i="11"/>
  <c r="AN17" i="11"/>
  <c r="AM18" i="11"/>
  <c r="AN18" i="11"/>
  <c r="AM19" i="11"/>
  <c r="AN19" i="11"/>
  <c r="AM20" i="11"/>
  <c r="AN20" i="11"/>
  <c r="AM21" i="11"/>
  <c r="AN21" i="11"/>
  <c r="AM22" i="11"/>
  <c r="AN22" i="11"/>
  <c r="AM23" i="11"/>
  <c r="AN23" i="11"/>
  <c r="AM24" i="11"/>
  <c r="AN24" i="11"/>
  <c r="AM25" i="11"/>
  <c r="AN25" i="11"/>
  <c r="AM26" i="11"/>
  <c r="AN26" i="11"/>
  <c r="AM27" i="11"/>
  <c r="AN27" i="11"/>
  <c r="AM28" i="11"/>
  <c r="AN28" i="11"/>
  <c r="AM29" i="11"/>
  <c r="AN29" i="11"/>
  <c r="AM30" i="11"/>
  <c r="AN30" i="11"/>
  <c r="AM31" i="11"/>
  <c r="AN31" i="11"/>
  <c r="AM32" i="11"/>
  <c r="AN32" i="11"/>
  <c r="AM33" i="11"/>
  <c r="AN33" i="11"/>
  <c r="AM34" i="11"/>
  <c r="AN34" i="11"/>
  <c r="AM35" i="11"/>
  <c r="AN35" i="11"/>
  <c r="AM36" i="11"/>
  <c r="AN36" i="11"/>
  <c r="AM37" i="11"/>
  <c r="AN37" i="11"/>
  <c r="AM38" i="11"/>
  <c r="AN38" i="11"/>
  <c r="AM39" i="11"/>
  <c r="AN39" i="11"/>
  <c r="AM40" i="11"/>
  <c r="AN40" i="11"/>
  <c r="AM41" i="11"/>
  <c r="AN41" i="11"/>
  <c r="AM42" i="11"/>
  <c r="AN42" i="11"/>
  <c r="AM43" i="11"/>
  <c r="AN43" i="11"/>
  <c r="AM44" i="11"/>
  <c r="AN44" i="11"/>
  <c r="AM45" i="11"/>
  <c r="AN45" i="11"/>
  <c r="AM46" i="11"/>
  <c r="AN46" i="11"/>
  <c r="AM47" i="11"/>
  <c r="AN47" i="11"/>
  <c r="AM48" i="11"/>
  <c r="AN48" i="11"/>
  <c r="AM49" i="11"/>
  <c r="AN49" i="11"/>
  <c r="AM50" i="11"/>
  <c r="AN50" i="11"/>
  <c r="AM51" i="11"/>
  <c r="AN51" i="11"/>
  <c r="AM52" i="11"/>
  <c r="AN52" i="11"/>
  <c r="AM53" i="11"/>
  <c r="AN53" i="11"/>
  <c r="AM54" i="11"/>
  <c r="AN54" i="11"/>
  <c r="AM55" i="11"/>
  <c r="AN55" i="11"/>
  <c r="AM56" i="11"/>
  <c r="AN56" i="11"/>
  <c r="AM57" i="11"/>
  <c r="AN57" i="11"/>
  <c r="AM58" i="11"/>
  <c r="AN58" i="11"/>
  <c r="AM59" i="11"/>
  <c r="AN59" i="11"/>
  <c r="AM60" i="11"/>
  <c r="AN60" i="11"/>
  <c r="AM61" i="11"/>
  <c r="AN61" i="11"/>
  <c r="AM62" i="11"/>
  <c r="AN62" i="11"/>
  <c r="AM63" i="11"/>
  <c r="AN63" i="11"/>
  <c r="AM64" i="11"/>
  <c r="AN64" i="11"/>
  <c r="AM65" i="11"/>
  <c r="AN65" i="11"/>
  <c r="AM66" i="11"/>
  <c r="AN66" i="11"/>
  <c r="AM67" i="11"/>
  <c r="AN67" i="11"/>
  <c r="AM68" i="11"/>
  <c r="AN68" i="11"/>
  <c r="AM69" i="11"/>
  <c r="AN69" i="11"/>
  <c r="AM70" i="11"/>
  <c r="AN70" i="11"/>
  <c r="AM71" i="11"/>
  <c r="AN71" i="11"/>
  <c r="AM72" i="11"/>
  <c r="AN72" i="11"/>
  <c r="AM73" i="11"/>
  <c r="AN73" i="11"/>
  <c r="AM74" i="11"/>
  <c r="AN74" i="11"/>
  <c r="AM75" i="11"/>
  <c r="AN75" i="11"/>
  <c r="AM76" i="11"/>
  <c r="AN76" i="11"/>
  <c r="AM77" i="11"/>
  <c r="AN77" i="11"/>
  <c r="AM78" i="11"/>
  <c r="AN78" i="11"/>
  <c r="AM79" i="11"/>
  <c r="AN79" i="11"/>
  <c r="AM80" i="11"/>
  <c r="AN80" i="11"/>
  <c r="AM81" i="11"/>
  <c r="AN81" i="11"/>
  <c r="AM82" i="11"/>
  <c r="AN82" i="11"/>
  <c r="AM83" i="11"/>
  <c r="AN83" i="11"/>
  <c r="AM84" i="11"/>
  <c r="AN84" i="11"/>
  <c r="AM85" i="11"/>
  <c r="AN85" i="11"/>
  <c r="AM86" i="11"/>
  <c r="AN86" i="11"/>
  <c r="AM87" i="11"/>
  <c r="AN87" i="11"/>
  <c r="AM88" i="11"/>
  <c r="AN88" i="11"/>
  <c r="AM89" i="11"/>
  <c r="AN89" i="11"/>
  <c r="AM90" i="11"/>
  <c r="AN90" i="11"/>
  <c r="AM91" i="11"/>
  <c r="AN91" i="11"/>
  <c r="AM92" i="11"/>
  <c r="AN92" i="11"/>
  <c r="AM93" i="11"/>
  <c r="AN93" i="11"/>
  <c r="AM94" i="11"/>
  <c r="AN94" i="11"/>
  <c r="AM95" i="11"/>
  <c r="AN95" i="11"/>
  <c r="AM96" i="11"/>
  <c r="AN96" i="11"/>
  <c r="AM97" i="11"/>
  <c r="AN97" i="11"/>
  <c r="AM98" i="11"/>
  <c r="AN98" i="11"/>
  <c r="AM99" i="11"/>
  <c r="AN99" i="11"/>
  <c r="AM100" i="11"/>
  <c r="AN100" i="11"/>
  <c r="AM101" i="11"/>
  <c r="AN101" i="11"/>
  <c r="AM102" i="11"/>
  <c r="AN102" i="11"/>
  <c r="AM103" i="11"/>
  <c r="AN103" i="11"/>
  <c r="AM104" i="11"/>
  <c r="AN104" i="11"/>
  <c r="AM105" i="11"/>
  <c r="AN105" i="11"/>
  <c r="AM106" i="11"/>
  <c r="AN106" i="11"/>
  <c r="AM107" i="11"/>
  <c r="AN107" i="11"/>
  <c r="AM108" i="11"/>
  <c r="AN108" i="11"/>
  <c r="AM109" i="11"/>
  <c r="AN109" i="11"/>
  <c r="AM110" i="11"/>
  <c r="AN110" i="11"/>
  <c r="AM111" i="11"/>
  <c r="AN111" i="11"/>
  <c r="AM112" i="11"/>
  <c r="AN112" i="11"/>
  <c r="AM113" i="11"/>
  <c r="AN113" i="11"/>
  <c r="AM114" i="11"/>
  <c r="AN114" i="11"/>
  <c r="AM115" i="11"/>
  <c r="AN115" i="11"/>
  <c r="AM116" i="11"/>
  <c r="AN116" i="11"/>
  <c r="AM117" i="11"/>
  <c r="AN117" i="11"/>
  <c r="AM118" i="11"/>
  <c r="AN118" i="11"/>
  <c r="AM119" i="11"/>
  <c r="AN119" i="11"/>
  <c r="AM120" i="11"/>
  <c r="AN120" i="11"/>
  <c r="AM121" i="11"/>
  <c r="AN121" i="11"/>
  <c r="AM122" i="11"/>
  <c r="AN122" i="11"/>
  <c r="AM123" i="11"/>
  <c r="AN123" i="11"/>
  <c r="AM124" i="11"/>
  <c r="AN124" i="11"/>
  <c r="AM125" i="11"/>
  <c r="AN125" i="11"/>
  <c r="AM126" i="11"/>
  <c r="AN126" i="11"/>
  <c r="AM127" i="11"/>
  <c r="AN127" i="11"/>
  <c r="AM128" i="11"/>
  <c r="AN128" i="11"/>
  <c r="AM129" i="11"/>
  <c r="AN129" i="11"/>
  <c r="AM130" i="11"/>
  <c r="AN130" i="11"/>
  <c r="AM131" i="11"/>
  <c r="AN131" i="11"/>
  <c r="AM132" i="11"/>
  <c r="AN132" i="11"/>
  <c r="AM133" i="11"/>
  <c r="AN133" i="11"/>
  <c r="AM134" i="11"/>
  <c r="AN134" i="11"/>
  <c r="AM135" i="11"/>
  <c r="AN135" i="11"/>
  <c r="AM136" i="11"/>
  <c r="AN136" i="11"/>
  <c r="AM137" i="11"/>
  <c r="AN137" i="11"/>
  <c r="AM138" i="11"/>
  <c r="AN138" i="11"/>
  <c r="AM139" i="11"/>
  <c r="AN139" i="11"/>
  <c r="AM140" i="11"/>
  <c r="AN140" i="11"/>
  <c r="AM141" i="11"/>
  <c r="AN141" i="11"/>
  <c r="AM142" i="11"/>
  <c r="AN142" i="11"/>
  <c r="AM143" i="11"/>
  <c r="AN143" i="11"/>
  <c r="AM144" i="11"/>
  <c r="AN144" i="11"/>
  <c r="AM145" i="11"/>
  <c r="AN145" i="11"/>
  <c r="AM146" i="11"/>
  <c r="AN146" i="11"/>
  <c r="AM147" i="11"/>
  <c r="AN147" i="11"/>
  <c r="AM148" i="11"/>
  <c r="AN148" i="11"/>
  <c r="AM149" i="11"/>
  <c r="AN149" i="11"/>
  <c r="AM150" i="11"/>
  <c r="AN150" i="11"/>
  <c r="AM151" i="11"/>
  <c r="AN151" i="11"/>
  <c r="AM152" i="11"/>
  <c r="AN152" i="11"/>
  <c r="AM153" i="11"/>
  <c r="AN153" i="11"/>
  <c r="AM154" i="11"/>
  <c r="AN154" i="11"/>
  <c r="AM155" i="11"/>
  <c r="AN155" i="11"/>
  <c r="AM156" i="11"/>
  <c r="AN156" i="11"/>
  <c r="AM157" i="11"/>
  <c r="AN157" i="11"/>
  <c r="AM158" i="11"/>
  <c r="AN158" i="11"/>
  <c r="AM159" i="11"/>
  <c r="AN159" i="11"/>
  <c r="AM160" i="11"/>
  <c r="AN160" i="11"/>
  <c r="AM161" i="11"/>
  <c r="AN161" i="11"/>
  <c r="AM162" i="11"/>
  <c r="AN162" i="11"/>
  <c r="AM163" i="11"/>
  <c r="AN163" i="11"/>
  <c r="AM164" i="11"/>
  <c r="AN164" i="11"/>
  <c r="AM165" i="11"/>
  <c r="AN165" i="11"/>
  <c r="AM166" i="11"/>
  <c r="AN166" i="11"/>
  <c r="AM167" i="11"/>
  <c r="AN167" i="11"/>
  <c r="AM168" i="11"/>
  <c r="AN168" i="11"/>
  <c r="AM169" i="11"/>
  <c r="AN169" i="11"/>
  <c r="AM170" i="11"/>
  <c r="AN170" i="11"/>
  <c r="AM171" i="11"/>
  <c r="AN171" i="11"/>
  <c r="AM172" i="11"/>
  <c r="AN172" i="11"/>
  <c r="AM173" i="11"/>
  <c r="AN173" i="11"/>
  <c r="AM174" i="11"/>
  <c r="AN174" i="11"/>
  <c r="AM175" i="11"/>
  <c r="AN175" i="11"/>
  <c r="AM176" i="11"/>
  <c r="AN176" i="11"/>
  <c r="AM177" i="11"/>
  <c r="AN177" i="11"/>
  <c r="AM178" i="11"/>
  <c r="AN178" i="11"/>
  <c r="AM179" i="11"/>
  <c r="AN179" i="11"/>
  <c r="AM180" i="11"/>
  <c r="AN180" i="11"/>
  <c r="AM181" i="11"/>
  <c r="AN181" i="11"/>
  <c r="AM182" i="11"/>
  <c r="AN182" i="11"/>
  <c r="AM183" i="11"/>
  <c r="AN183" i="11"/>
  <c r="AM184" i="11"/>
  <c r="AN184" i="11"/>
  <c r="AM185" i="11"/>
  <c r="AN185" i="11"/>
  <c r="AM186" i="11"/>
  <c r="AN186" i="11"/>
  <c r="AL17" i="11"/>
  <c r="AL18" i="11"/>
  <c r="AL19" i="11"/>
  <c r="AL20" i="11"/>
  <c r="AL21" i="11"/>
  <c r="AL22" i="11"/>
  <c r="AL23" i="11"/>
  <c r="AL24" i="11"/>
  <c r="AL25" i="11"/>
  <c r="AL26" i="11"/>
  <c r="AL27" i="11"/>
  <c r="AL28" i="11"/>
  <c r="AL29" i="11"/>
  <c r="AL30" i="11"/>
  <c r="AL31" i="11"/>
  <c r="AL32" i="11"/>
  <c r="AL33" i="11"/>
  <c r="AL34" i="11"/>
  <c r="AL35" i="11"/>
  <c r="AL36" i="11"/>
  <c r="AL37" i="11"/>
  <c r="AL38" i="11"/>
  <c r="AL39" i="11"/>
  <c r="AL40" i="11"/>
  <c r="AL41" i="11"/>
  <c r="AL42" i="11"/>
  <c r="AL43" i="11"/>
  <c r="AL44" i="11"/>
  <c r="AL45" i="11"/>
  <c r="AL46" i="11"/>
  <c r="AL47" i="11"/>
  <c r="AL48" i="11"/>
  <c r="AL49" i="11"/>
  <c r="AL50" i="11"/>
  <c r="AL51" i="11"/>
  <c r="AL52" i="11"/>
  <c r="AL53" i="11"/>
  <c r="AL54" i="11"/>
  <c r="AL55" i="11"/>
  <c r="AL56" i="11"/>
  <c r="AL57" i="11"/>
  <c r="AL58" i="11"/>
  <c r="AL59" i="11"/>
  <c r="AL60" i="11"/>
  <c r="AL61" i="11"/>
  <c r="AL62" i="11"/>
  <c r="AL63" i="11"/>
  <c r="AL64" i="11"/>
  <c r="AL65" i="11"/>
  <c r="AL66" i="11"/>
  <c r="AL67" i="11"/>
  <c r="AL68" i="11"/>
  <c r="AL69" i="11"/>
  <c r="AL70" i="11"/>
  <c r="AL71" i="11"/>
  <c r="AL72" i="11"/>
  <c r="AL73" i="11"/>
  <c r="AL74" i="11"/>
  <c r="AL75" i="11"/>
  <c r="AL76" i="11"/>
  <c r="AL77" i="11"/>
  <c r="AL78" i="11"/>
  <c r="AL79" i="11"/>
  <c r="AL80" i="11"/>
  <c r="AL81" i="11"/>
  <c r="AL82" i="11"/>
  <c r="AL83" i="11"/>
  <c r="AL84" i="11"/>
  <c r="AL85" i="11"/>
  <c r="AL86" i="11"/>
  <c r="AL87" i="11"/>
  <c r="AL88" i="11"/>
  <c r="AL89" i="11"/>
  <c r="AL90" i="11"/>
  <c r="AL91" i="11"/>
  <c r="AL92" i="11"/>
  <c r="AL93" i="11"/>
  <c r="AL94" i="11"/>
  <c r="AL95" i="11"/>
  <c r="AL96" i="11"/>
  <c r="AL97" i="11"/>
  <c r="AL98" i="11"/>
  <c r="AL99" i="11"/>
  <c r="AL100" i="11"/>
  <c r="AL101" i="11"/>
  <c r="AL102" i="11"/>
  <c r="AL103" i="11"/>
  <c r="AL104" i="11"/>
  <c r="AL105" i="11"/>
  <c r="AL106" i="11"/>
  <c r="AL107" i="11"/>
  <c r="AL108" i="11"/>
  <c r="AL109" i="11"/>
  <c r="AL110" i="11"/>
  <c r="AL111" i="11"/>
  <c r="AL112" i="11"/>
  <c r="AL113" i="11"/>
  <c r="AL114" i="11"/>
  <c r="AL115" i="11"/>
  <c r="AL116" i="11"/>
  <c r="AL117" i="11"/>
  <c r="AL118" i="11"/>
  <c r="AL119" i="11"/>
  <c r="AL120" i="11"/>
  <c r="AL121" i="11"/>
  <c r="AL122" i="11"/>
  <c r="AL123" i="11"/>
  <c r="AL124" i="11"/>
  <c r="AL125" i="11"/>
  <c r="AL126" i="11"/>
  <c r="AL127" i="11"/>
  <c r="AL128" i="11"/>
  <c r="AL129" i="11"/>
  <c r="AL130" i="11"/>
  <c r="AL131" i="11"/>
  <c r="AL132" i="11"/>
  <c r="AL133" i="11"/>
  <c r="AL134" i="11"/>
  <c r="AL135" i="11"/>
  <c r="AL136" i="11"/>
  <c r="AL137" i="11"/>
  <c r="AL138" i="11"/>
  <c r="AL139" i="11"/>
  <c r="AL140" i="11"/>
  <c r="AL141" i="11"/>
  <c r="AL142" i="11"/>
  <c r="AL143" i="11"/>
  <c r="AL144" i="11"/>
  <c r="AL145" i="11"/>
  <c r="AL146" i="11"/>
  <c r="AL147" i="11"/>
  <c r="AL148" i="11"/>
  <c r="AL149" i="11"/>
  <c r="AL150" i="11"/>
  <c r="AL151" i="11"/>
  <c r="AL152" i="11"/>
  <c r="AL153" i="11"/>
  <c r="AL154" i="11"/>
  <c r="AL155" i="11"/>
  <c r="AL156" i="11"/>
  <c r="AL157" i="11"/>
  <c r="AL158" i="11"/>
  <c r="AL159" i="11"/>
  <c r="AL160" i="11"/>
  <c r="AL161" i="11"/>
  <c r="AL162" i="11"/>
  <c r="AL163" i="11"/>
  <c r="AL164" i="11"/>
  <c r="AL165" i="11"/>
  <c r="AL166" i="11"/>
  <c r="AL167" i="11"/>
  <c r="AL168" i="11"/>
  <c r="AL169" i="11"/>
  <c r="AL170" i="11"/>
  <c r="AL171" i="11"/>
  <c r="AL172" i="11"/>
  <c r="AL173" i="11"/>
  <c r="AL174" i="11"/>
  <c r="AL175" i="11"/>
  <c r="AL176" i="11"/>
  <c r="AL177" i="11"/>
  <c r="AL178" i="11"/>
  <c r="AL179" i="11"/>
  <c r="AL180" i="11"/>
  <c r="AL181" i="11"/>
  <c r="AL182" i="11"/>
  <c r="AL183" i="11"/>
  <c r="AL184" i="11"/>
  <c r="AL185" i="11"/>
  <c r="AL186" i="11"/>
  <c r="AI17" i="11"/>
  <c r="AJ17" i="11"/>
  <c r="AK17" i="11"/>
  <c r="AI18" i="11"/>
  <c r="AJ18" i="11"/>
  <c r="AK18" i="11"/>
  <c r="AI19" i="11"/>
  <c r="AJ19" i="11"/>
  <c r="AK19" i="11"/>
  <c r="AI20" i="11"/>
  <c r="AJ20" i="11"/>
  <c r="AK20" i="11"/>
  <c r="AI21" i="11"/>
  <c r="AJ21" i="11"/>
  <c r="AK21" i="11"/>
  <c r="AI22" i="11"/>
  <c r="AJ22" i="11"/>
  <c r="AK22" i="11"/>
  <c r="AI23" i="11"/>
  <c r="AJ23" i="11"/>
  <c r="AK23" i="11"/>
  <c r="AI24" i="11"/>
  <c r="AJ24" i="11"/>
  <c r="AK24" i="11"/>
  <c r="AI25" i="11"/>
  <c r="AJ25" i="11"/>
  <c r="AK25" i="11"/>
  <c r="AI26" i="11"/>
  <c r="AJ26" i="11"/>
  <c r="AK26" i="11"/>
  <c r="AI27" i="11"/>
  <c r="AJ27" i="11"/>
  <c r="AK27" i="11"/>
  <c r="AI28" i="11"/>
  <c r="AJ28" i="11"/>
  <c r="AK28" i="11"/>
  <c r="AI29" i="11"/>
  <c r="AJ29" i="11"/>
  <c r="AK29" i="11"/>
  <c r="AI30" i="11"/>
  <c r="AJ30" i="11"/>
  <c r="AK30" i="11"/>
  <c r="AI31" i="11"/>
  <c r="AJ31" i="11"/>
  <c r="AK31" i="11"/>
  <c r="AI32" i="11"/>
  <c r="AJ32" i="11"/>
  <c r="AK32" i="11"/>
  <c r="AI33" i="11"/>
  <c r="AJ33" i="11"/>
  <c r="AK33" i="11"/>
  <c r="AI34" i="11"/>
  <c r="AJ34" i="11"/>
  <c r="AK34" i="11"/>
  <c r="AI35" i="11"/>
  <c r="AJ35" i="11"/>
  <c r="AK35" i="11"/>
  <c r="AI36" i="11"/>
  <c r="AJ36" i="11"/>
  <c r="AK36" i="11"/>
  <c r="AI37" i="11"/>
  <c r="AJ37" i="11"/>
  <c r="AK37" i="11"/>
  <c r="AI38" i="11"/>
  <c r="AJ38" i="11"/>
  <c r="AK38" i="11"/>
  <c r="AI39" i="11"/>
  <c r="AJ39" i="11"/>
  <c r="AK39" i="11"/>
  <c r="AI40" i="11"/>
  <c r="AJ40" i="11"/>
  <c r="AK40" i="11"/>
  <c r="AI41" i="11"/>
  <c r="AJ41" i="11"/>
  <c r="AK41" i="11"/>
  <c r="AI42" i="11"/>
  <c r="AJ42" i="11"/>
  <c r="AK42" i="11"/>
  <c r="AI43" i="11"/>
  <c r="AJ43" i="11"/>
  <c r="AK43" i="11"/>
  <c r="AI44" i="11"/>
  <c r="AJ44" i="11"/>
  <c r="AK44" i="11"/>
  <c r="AI45" i="11"/>
  <c r="AJ45" i="11"/>
  <c r="AK45" i="11"/>
  <c r="AI46" i="11"/>
  <c r="AJ46" i="11"/>
  <c r="AK46" i="11"/>
  <c r="AI47" i="11"/>
  <c r="AJ47" i="11"/>
  <c r="AK47" i="11"/>
  <c r="AI48" i="11"/>
  <c r="AJ48" i="11"/>
  <c r="AK48" i="11"/>
  <c r="AI49" i="11"/>
  <c r="AJ49" i="11"/>
  <c r="AK49" i="11"/>
  <c r="AI50" i="11"/>
  <c r="AJ50" i="11"/>
  <c r="AK50" i="11"/>
  <c r="AI51" i="11"/>
  <c r="AJ51" i="11"/>
  <c r="AK51" i="11"/>
  <c r="AI52" i="11"/>
  <c r="AJ52" i="11"/>
  <c r="AK52" i="11"/>
  <c r="AI53" i="11"/>
  <c r="AJ53" i="11"/>
  <c r="AK53" i="11"/>
  <c r="AI54" i="11"/>
  <c r="AJ54" i="11"/>
  <c r="AK54" i="11"/>
  <c r="AI55" i="11"/>
  <c r="AJ55" i="11"/>
  <c r="AK55" i="11"/>
  <c r="AI56" i="11"/>
  <c r="AJ56" i="11"/>
  <c r="AK56" i="11"/>
  <c r="AI57" i="11"/>
  <c r="AJ57" i="11"/>
  <c r="AK57" i="11"/>
  <c r="AI58" i="11"/>
  <c r="AJ58" i="11"/>
  <c r="AK58" i="11"/>
  <c r="AI59" i="11"/>
  <c r="AJ59" i="11"/>
  <c r="AK59" i="11"/>
  <c r="AI60" i="11"/>
  <c r="AJ60" i="11"/>
  <c r="AK60" i="11"/>
  <c r="AI61" i="11"/>
  <c r="AJ61" i="11"/>
  <c r="AK61" i="11"/>
  <c r="AI62" i="11"/>
  <c r="AJ62" i="11"/>
  <c r="AK62" i="11"/>
  <c r="AI63" i="11"/>
  <c r="AJ63" i="11"/>
  <c r="AK63" i="11"/>
  <c r="AI64" i="11"/>
  <c r="AJ64" i="11"/>
  <c r="AK64" i="11"/>
  <c r="AI65" i="11"/>
  <c r="AJ65" i="11"/>
  <c r="AK65" i="11"/>
  <c r="AI66" i="11"/>
  <c r="AJ66" i="11"/>
  <c r="AK66" i="11"/>
  <c r="AI67" i="11"/>
  <c r="AJ67" i="11"/>
  <c r="AK67" i="11"/>
  <c r="AI68" i="11"/>
  <c r="AJ68" i="11"/>
  <c r="AK68" i="11"/>
  <c r="AI69" i="11"/>
  <c r="AJ69" i="11"/>
  <c r="AK69" i="11"/>
  <c r="AI70" i="11"/>
  <c r="AJ70" i="11"/>
  <c r="AK70" i="11"/>
  <c r="AI71" i="11"/>
  <c r="AJ71" i="11"/>
  <c r="AK71" i="11"/>
  <c r="AI72" i="11"/>
  <c r="AJ72" i="11"/>
  <c r="AK72" i="11"/>
  <c r="AI73" i="11"/>
  <c r="AJ73" i="11"/>
  <c r="AK73" i="11"/>
  <c r="AI74" i="11"/>
  <c r="AJ74" i="11"/>
  <c r="AK74" i="11"/>
  <c r="AI75" i="11"/>
  <c r="AJ75" i="11"/>
  <c r="AK75" i="11"/>
  <c r="AI76" i="11"/>
  <c r="AJ76" i="11"/>
  <c r="AK76" i="11"/>
  <c r="AI77" i="11"/>
  <c r="AJ77" i="11"/>
  <c r="AK77" i="11"/>
  <c r="AI78" i="11"/>
  <c r="AJ78" i="11"/>
  <c r="AK78" i="11"/>
  <c r="AI79" i="11"/>
  <c r="AJ79" i="11"/>
  <c r="AK79" i="11"/>
  <c r="AI80" i="11"/>
  <c r="AJ80" i="11"/>
  <c r="AK80" i="11"/>
  <c r="AI81" i="11"/>
  <c r="AJ81" i="11"/>
  <c r="AK81" i="11"/>
  <c r="AI82" i="11"/>
  <c r="AJ82" i="11"/>
  <c r="AK82" i="11"/>
  <c r="AI83" i="11"/>
  <c r="AJ83" i="11"/>
  <c r="AK83" i="11"/>
  <c r="AI84" i="11"/>
  <c r="AJ84" i="11"/>
  <c r="AK84" i="11"/>
  <c r="AI85" i="11"/>
  <c r="AJ85" i="11"/>
  <c r="AK85" i="11"/>
  <c r="AI86" i="11"/>
  <c r="AJ86" i="11"/>
  <c r="AK86" i="11"/>
  <c r="AI87" i="11"/>
  <c r="AJ87" i="11"/>
  <c r="AK87" i="11"/>
  <c r="AI88" i="11"/>
  <c r="AJ88" i="11"/>
  <c r="AK88" i="11"/>
  <c r="AI89" i="11"/>
  <c r="AJ89" i="11"/>
  <c r="AK89" i="11"/>
  <c r="AI90" i="11"/>
  <c r="AJ90" i="11"/>
  <c r="AK90" i="11"/>
  <c r="AI91" i="11"/>
  <c r="AJ91" i="11"/>
  <c r="AK91" i="11"/>
  <c r="AI92" i="11"/>
  <c r="AJ92" i="11"/>
  <c r="AK92" i="11"/>
  <c r="AI93" i="11"/>
  <c r="AJ93" i="11"/>
  <c r="AK93" i="11"/>
  <c r="AI94" i="11"/>
  <c r="AJ94" i="11"/>
  <c r="AK94" i="11"/>
  <c r="AI95" i="11"/>
  <c r="AJ95" i="11"/>
  <c r="AK95" i="11"/>
  <c r="AI96" i="11"/>
  <c r="AJ96" i="11"/>
  <c r="AK96" i="11"/>
  <c r="AI97" i="11"/>
  <c r="AJ97" i="11"/>
  <c r="AK97" i="11"/>
  <c r="AI98" i="11"/>
  <c r="AJ98" i="11"/>
  <c r="AK98" i="11"/>
  <c r="AI99" i="11"/>
  <c r="AJ99" i="11"/>
  <c r="AK99" i="11"/>
  <c r="AI100" i="11"/>
  <c r="AJ100" i="11"/>
  <c r="AK100" i="11"/>
  <c r="AI101" i="11"/>
  <c r="AJ101" i="11"/>
  <c r="AK101" i="11"/>
  <c r="AI102" i="11"/>
  <c r="AJ102" i="11"/>
  <c r="AK102" i="11"/>
  <c r="AI103" i="11"/>
  <c r="AJ103" i="11"/>
  <c r="AK103" i="11"/>
  <c r="AI104" i="11"/>
  <c r="AJ104" i="11"/>
  <c r="AK104" i="11"/>
  <c r="AI105" i="11"/>
  <c r="AJ105" i="11"/>
  <c r="AK105" i="11"/>
  <c r="AI106" i="11"/>
  <c r="AJ106" i="11"/>
  <c r="AK106" i="11"/>
  <c r="AI107" i="11"/>
  <c r="AJ107" i="11"/>
  <c r="AK107" i="11"/>
  <c r="AI108" i="11"/>
  <c r="AJ108" i="11"/>
  <c r="AK108" i="11"/>
  <c r="AI109" i="11"/>
  <c r="AJ109" i="11"/>
  <c r="AK109" i="11"/>
  <c r="AI110" i="11"/>
  <c r="AJ110" i="11"/>
  <c r="AK110" i="11"/>
  <c r="AI111" i="11"/>
  <c r="AJ111" i="11"/>
  <c r="AK111" i="11"/>
  <c r="AI112" i="11"/>
  <c r="AJ112" i="11"/>
  <c r="AK112" i="11"/>
  <c r="AI113" i="11"/>
  <c r="AJ113" i="11"/>
  <c r="AK113" i="11"/>
  <c r="AI114" i="11"/>
  <c r="AJ114" i="11"/>
  <c r="AK114" i="11"/>
  <c r="AI115" i="11"/>
  <c r="AJ115" i="11"/>
  <c r="AK115" i="11"/>
  <c r="AI116" i="11"/>
  <c r="AJ116" i="11"/>
  <c r="AK116" i="11"/>
  <c r="AI117" i="11"/>
  <c r="AJ117" i="11"/>
  <c r="AK117" i="11"/>
  <c r="AI118" i="11"/>
  <c r="AJ118" i="11"/>
  <c r="AK118" i="11"/>
  <c r="AI119" i="11"/>
  <c r="AJ119" i="11"/>
  <c r="AK119" i="11"/>
  <c r="AI120" i="11"/>
  <c r="AJ120" i="11"/>
  <c r="AK120" i="11"/>
  <c r="AI121" i="11"/>
  <c r="AJ121" i="11"/>
  <c r="AK121" i="11"/>
  <c r="AI122" i="11"/>
  <c r="AJ122" i="11"/>
  <c r="AK122" i="11"/>
  <c r="AI123" i="11"/>
  <c r="AJ123" i="11"/>
  <c r="AK123" i="11"/>
  <c r="AI124" i="11"/>
  <c r="AJ124" i="11"/>
  <c r="AK124" i="11"/>
  <c r="AI125" i="11"/>
  <c r="AJ125" i="11"/>
  <c r="AK125" i="11"/>
  <c r="AI126" i="11"/>
  <c r="AJ126" i="11"/>
  <c r="AK126" i="11"/>
  <c r="AI127" i="11"/>
  <c r="AJ127" i="11"/>
  <c r="AK127" i="11"/>
  <c r="AI128" i="11"/>
  <c r="AJ128" i="11"/>
  <c r="AK128" i="11"/>
  <c r="AI129" i="11"/>
  <c r="AJ129" i="11"/>
  <c r="AK129" i="11"/>
  <c r="AI130" i="11"/>
  <c r="AJ130" i="11"/>
  <c r="AK130" i="11"/>
  <c r="AI131" i="11"/>
  <c r="AJ131" i="11"/>
  <c r="AK131" i="11"/>
  <c r="AI132" i="11"/>
  <c r="AJ132" i="11"/>
  <c r="AK132" i="11"/>
  <c r="AI133" i="11"/>
  <c r="AJ133" i="11"/>
  <c r="AK133" i="11"/>
  <c r="AI134" i="11"/>
  <c r="AJ134" i="11"/>
  <c r="AK134" i="11"/>
  <c r="AI135" i="11"/>
  <c r="AJ135" i="11"/>
  <c r="AK135" i="11"/>
  <c r="AI136" i="11"/>
  <c r="AJ136" i="11"/>
  <c r="AK136" i="11"/>
  <c r="AI137" i="11"/>
  <c r="AJ137" i="11"/>
  <c r="AK137" i="11"/>
  <c r="AI138" i="11"/>
  <c r="AJ138" i="11"/>
  <c r="AK138" i="11"/>
  <c r="AI139" i="11"/>
  <c r="AJ139" i="11"/>
  <c r="AK139" i="11"/>
  <c r="AI140" i="11"/>
  <c r="AJ140" i="11"/>
  <c r="AK140" i="11"/>
  <c r="AI141" i="11"/>
  <c r="AJ141" i="11"/>
  <c r="AK141" i="11"/>
  <c r="AI142" i="11"/>
  <c r="AJ142" i="11"/>
  <c r="AK142" i="11"/>
  <c r="AI143" i="11"/>
  <c r="AJ143" i="11"/>
  <c r="AK143" i="11"/>
  <c r="AI144" i="11"/>
  <c r="AJ144" i="11"/>
  <c r="AK144" i="11"/>
  <c r="AI145" i="11"/>
  <c r="AJ145" i="11"/>
  <c r="AK145" i="11"/>
  <c r="AI146" i="11"/>
  <c r="AJ146" i="11"/>
  <c r="AK146" i="11"/>
  <c r="AI147" i="11"/>
  <c r="AJ147" i="11"/>
  <c r="AK147" i="11"/>
  <c r="AI148" i="11"/>
  <c r="AJ148" i="11"/>
  <c r="AK148" i="11"/>
  <c r="AI149" i="11"/>
  <c r="AJ149" i="11"/>
  <c r="AK149" i="11"/>
  <c r="AI150" i="11"/>
  <c r="AJ150" i="11"/>
  <c r="AK150" i="11"/>
  <c r="AI151" i="11"/>
  <c r="AJ151" i="11"/>
  <c r="AK151" i="11"/>
  <c r="AI152" i="11"/>
  <c r="AJ152" i="11"/>
  <c r="AK152" i="11"/>
  <c r="AI153" i="11"/>
  <c r="AJ153" i="11"/>
  <c r="AK153" i="11"/>
  <c r="AI154" i="11"/>
  <c r="AJ154" i="11"/>
  <c r="AK154" i="11"/>
  <c r="AI155" i="11"/>
  <c r="AJ155" i="11"/>
  <c r="AK155" i="11"/>
  <c r="AI156" i="11"/>
  <c r="AJ156" i="11"/>
  <c r="AK156" i="11"/>
  <c r="AI157" i="11"/>
  <c r="AJ157" i="11"/>
  <c r="AK157" i="11"/>
  <c r="AI158" i="11"/>
  <c r="AJ158" i="11"/>
  <c r="AK158" i="11"/>
  <c r="AI159" i="11"/>
  <c r="AJ159" i="11"/>
  <c r="AK159" i="11"/>
  <c r="AI160" i="11"/>
  <c r="AJ160" i="11"/>
  <c r="AK160" i="11"/>
  <c r="AI161" i="11"/>
  <c r="AJ161" i="11"/>
  <c r="AK161" i="11"/>
  <c r="AI162" i="11"/>
  <c r="AJ162" i="11"/>
  <c r="AK162" i="11"/>
  <c r="AI163" i="11"/>
  <c r="AJ163" i="11"/>
  <c r="AK163" i="11"/>
  <c r="AI164" i="11"/>
  <c r="AJ164" i="11"/>
  <c r="AK164" i="11"/>
  <c r="AI165" i="11"/>
  <c r="AJ165" i="11"/>
  <c r="AK165" i="11"/>
  <c r="AI166" i="11"/>
  <c r="AJ166" i="11"/>
  <c r="AK166" i="11"/>
  <c r="AI167" i="11"/>
  <c r="AJ167" i="11"/>
  <c r="AK167" i="11"/>
  <c r="AI168" i="11"/>
  <c r="AJ168" i="11"/>
  <c r="AK168" i="11"/>
  <c r="AI169" i="11"/>
  <c r="AJ169" i="11"/>
  <c r="AK169" i="11"/>
  <c r="AI170" i="11"/>
  <c r="AJ170" i="11"/>
  <c r="AK170" i="11"/>
  <c r="AI171" i="11"/>
  <c r="AJ171" i="11"/>
  <c r="AK171" i="11"/>
  <c r="AI172" i="11"/>
  <c r="AJ172" i="11"/>
  <c r="AK172" i="11"/>
  <c r="AI173" i="11"/>
  <c r="AJ173" i="11"/>
  <c r="AK173" i="11"/>
  <c r="AI174" i="11"/>
  <c r="AJ174" i="11"/>
  <c r="AK174" i="11"/>
  <c r="AI175" i="11"/>
  <c r="AJ175" i="11"/>
  <c r="AK175" i="11"/>
  <c r="AI176" i="11"/>
  <c r="AJ176" i="11"/>
  <c r="AK176" i="11"/>
  <c r="AI177" i="11"/>
  <c r="AJ177" i="11"/>
  <c r="AK177" i="11"/>
  <c r="AI178" i="11"/>
  <c r="AJ178" i="11"/>
  <c r="AK178" i="11"/>
  <c r="AI179" i="11"/>
  <c r="AJ179" i="11"/>
  <c r="AK179" i="11"/>
  <c r="AI180" i="11"/>
  <c r="AJ180" i="11"/>
  <c r="AK180" i="11"/>
  <c r="AI181" i="11"/>
  <c r="AJ181" i="11"/>
  <c r="AK181" i="11"/>
  <c r="AI182" i="11"/>
  <c r="AJ182" i="11"/>
  <c r="AK182" i="11"/>
  <c r="AI183" i="11"/>
  <c r="AJ183" i="11"/>
  <c r="AK183" i="11"/>
  <c r="AI184" i="11"/>
  <c r="AJ184" i="11"/>
  <c r="AK184" i="11"/>
  <c r="AI185" i="11"/>
  <c r="AJ185" i="11"/>
  <c r="AK185" i="11"/>
  <c r="AI186" i="11"/>
  <c r="AJ186" i="11"/>
  <c r="AK186" i="11"/>
  <c r="AG7" i="11"/>
  <c r="AG8" i="11"/>
  <c r="AG9" i="11"/>
  <c r="AG10" i="11"/>
  <c r="AG11" i="11"/>
  <c r="AG12" i="11"/>
  <c r="AG13" i="11"/>
  <c r="AG14" i="11"/>
  <c r="AG15" i="11"/>
  <c r="AG16" i="11"/>
  <c r="AG17" i="11"/>
  <c r="AG18" i="11"/>
  <c r="AG19" i="11"/>
  <c r="AG20" i="11"/>
  <c r="AG21" i="11"/>
  <c r="AG22" i="11"/>
  <c r="AG23" i="11"/>
  <c r="AG24" i="11"/>
  <c r="AG25" i="11"/>
  <c r="AG26" i="11"/>
  <c r="AG27" i="11"/>
  <c r="AG28" i="11"/>
  <c r="AG29" i="11"/>
  <c r="AG30" i="11"/>
  <c r="AG31" i="11"/>
  <c r="AG32" i="11"/>
  <c r="AG33" i="11"/>
  <c r="AG34" i="11"/>
  <c r="AG35" i="11"/>
  <c r="AG36" i="11"/>
  <c r="AG37" i="11"/>
  <c r="AG38" i="11"/>
  <c r="AG39" i="11"/>
  <c r="AG40" i="11"/>
  <c r="AG41" i="11"/>
  <c r="AG42" i="11"/>
  <c r="AG43" i="11"/>
  <c r="AG44" i="11"/>
  <c r="AG45" i="11"/>
  <c r="AG46" i="11"/>
  <c r="AG47" i="11"/>
  <c r="AG48" i="11"/>
  <c r="AG49" i="11"/>
  <c r="AG50" i="11"/>
  <c r="AG51" i="11"/>
  <c r="AG52" i="11"/>
  <c r="AG53" i="11"/>
  <c r="AG54" i="11"/>
  <c r="AG55" i="11"/>
  <c r="AG56" i="11"/>
  <c r="AG57" i="11"/>
  <c r="AG58" i="11"/>
  <c r="AG59" i="11"/>
  <c r="AG60" i="11"/>
  <c r="AG61" i="11"/>
  <c r="AG62" i="11"/>
  <c r="AG63" i="11"/>
  <c r="AG64" i="11"/>
  <c r="AG65" i="11"/>
  <c r="AG66" i="11"/>
  <c r="AG67" i="11"/>
  <c r="AG68" i="11"/>
  <c r="AG69" i="11"/>
  <c r="AG70" i="11"/>
  <c r="AG71" i="11"/>
  <c r="AG72" i="11"/>
  <c r="AG73" i="11"/>
  <c r="AG74" i="11"/>
  <c r="AG75" i="11"/>
  <c r="AG76" i="11"/>
  <c r="AG77" i="11"/>
  <c r="AG78" i="11"/>
  <c r="AG79" i="11"/>
  <c r="AG80" i="11"/>
  <c r="AG81" i="11"/>
  <c r="AG82" i="11"/>
  <c r="AG83" i="11"/>
  <c r="AG84" i="11"/>
  <c r="AG85" i="11"/>
  <c r="AG86" i="11"/>
  <c r="AG87" i="11"/>
  <c r="AG88" i="11"/>
  <c r="AG89" i="11"/>
  <c r="AG90" i="11"/>
  <c r="AG91" i="11"/>
  <c r="AG92" i="11"/>
  <c r="AG93" i="11"/>
  <c r="AG94" i="11"/>
  <c r="AG95" i="11"/>
  <c r="AG96" i="11"/>
  <c r="AG97" i="11"/>
  <c r="AG98" i="11"/>
  <c r="AG99" i="11"/>
  <c r="AG100" i="11"/>
  <c r="AG101" i="11"/>
  <c r="AG102" i="11"/>
  <c r="AG103" i="11"/>
  <c r="AG104" i="11"/>
  <c r="AG105" i="11"/>
  <c r="AG106" i="11"/>
  <c r="AG107" i="11"/>
  <c r="AG108" i="11"/>
  <c r="AG109" i="11"/>
  <c r="AG110" i="11"/>
  <c r="AG111" i="11"/>
  <c r="AG112" i="11"/>
  <c r="AG113" i="11"/>
  <c r="AG114" i="11"/>
  <c r="AG115" i="11"/>
  <c r="AG116" i="11"/>
  <c r="AG117" i="11"/>
  <c r="AG118" i="11"/>
  <c r="AG119" i="11"/>
  <c r="AG120" i="11"/>
  <c r="AG121" i="11"/>
  <c r="AG122" i="11"/>
  <c r="AG123" i="11"/>
  <c r="AG124" i="11"/>
  <c r="AG125" i="11"/>
  <c r="AG126" i="11"/>
  <c r="AG127" i="11"/>
  <c r="AG128" i="11"/>
  <c r="AG129" i="11"/>
  <c r="AG130" i="11"/>
  <c r="AG131" i="11"/>
  <c r="AG132" i="11"/>
  <c r="AG133" i="11"/>
  <c r="AG134" i="11"/>
  <c r="AG135" i="11"/>
  <c r="AG136" i="11"/>
  <c r="AG137" i="11"/>
  <c r="AG138" i="11"/>
  <c r="AG139" i="11"/>
  <c r="AG140" i="11"/>
  <c r="AG141" i="11"/>
  <c r="AG142" i="11"/>
  <c r="AG143" i="11"/>
  <c r="AG144" i="11"/>
  <c r="AG145" i="11"/>
  <c r="AG146" i="11"/>
  <c r="AG147" i="11"/>
  <c r="AG148" i="11"/>
  <c r="AG149" i="11"/>
  <c r="AG150" i="11"/>
  <c r="AG151" i="11"/>
  <c r="AG152" i="11"/>
  <c r="AG153" i="11"/>
  <c r="AG154" i="11"/>
  <c r="AG155" i="11"/>
  <c r="AG156" i="11"/>
  <c r="AG157" i="11"/>
  <c r="AG158" i="11"/>
  <c r="AG159" i="11"/>
  <c r="AG160" i="11"/>
  <c r="AG161" i="11"/>
  <c r="AG162" i="11"/>
  <c r="AG163" i="11"/>
  <c r="AG164" i="11"/>
  <c r="AG165" i="11"/>
  <c r="AG166" i="11"/>
  <c r="AG167" i="11"/>
  <c r="AG168" i="11"/>
  <c r="AG169" i="11"/>
  <c r="AG170" i="11"/>
  <c r="AG171" i="11"/>
  <c r="AG172" i="11"/>
  <c r="AG173" i="11"/>
  <c r="AG174" i="11"/>
  <c r="AG175" i="11"/>
  <c r="AG176" i="11"/>
  <c r="AG177" i="11"/>
  <c r="AG178" i="11"/>
  <c r="AG179" i="11"/>
  <c r="AG180" i="11"/>
  <c r="AG181" i="11"/>
  <c r="AG182" i="11"/>
  <c r="AG183" i="11"/>
  <c r="AG184" i="11"/>
  <c r="AG185" i="11"/>
  <c r="AG186" i="11"/>
  <c r="AG6" i="11"/>
  <c r="AF17" i="11"/>
  <c r="AF18" i="11"/>
  <c r="AF19" i="11"/>
  <c r="AF20" i="11"/>
  <c r="AF21" i="11"/>
  <c r="AF22" i="11"/>
  <c r="AF23" i="11"/>
  <c r="AF24" i="11"/>
  <c r="AF25" i="11"/>
  <c r="AF26" i="11"/>
  <c r="AF27" i="11"/>
  <c r="AF28" i="11"/>
  <c r="AF29" i="11"/>
  <c r="AF30" i="11"/>
  <c r="AF31" i="11"/>
  <c r="AF32" i="11"/>
  <c r="AF33" i="11"/>
  <c r="AF34" i="11"/>
  <c r="AF35" i="11"/>
  <c r="AF36" i="11"/>
  <c r="AF37" i="11"/>
  <c r="AF38" i="11"/>
  <c r="AF39" i="11"/>
  <c r="AF40" i="11"/>
  <c r="AF41" i="11"/>
  <c r="AF42" i="11"/>
  <c r="AF43" i="11"/>
  <c r="AF44" i="11"/>
  <c r="AF45" i="11"/>
  <c r="AF46" i="11"/>
  <c r="AF47" i="11"/>
  <c r="AF48" i="11"/>
  <c r="AF49" i="11"/>
  <c r="AF50" i="11"/>
  <c r="AF51" i="11"/>
  <c r="AF52" i="11"/>
  <c r="AF53" i="11"/>
  <c r="AF54" i="11"/>
  <c r="AF55" i="11"/>
  <c r="AF56" i="11"/>
  <c r="AF57" i="11"/>
  <c r="AF58" i="11"/>
  <c r="AF59" i="11"/>
  <c r="AF60" i="11"/>
  <c r="AF61" i="11"/>
  <c r="AF62" i="11"/>
  <c r="AF63" i="11"/>
  <c r="AF64" i="11"/>
  <c r="AF65" i="11"/>
  <c r="AF66" i="11"/>
  <c r="AF67" i="11"/>
  <c r="AF68" i="11"/>
  <c r="AF69" i="11"/>
  <c r="AF70" i="11"/>
  <c r="AF71" i="11"/>
  <c r="AF72" i="11"/>
  <c r="AF73" i="11"/>
  <c r="AF74" i="11"/>
  <c r="AF75" i="11"/>
  <c r="AF76" i="11"/>
  <c r="AF77" i="11"/>
  <c r="AF78" i="11"/>
  <c r="AF79" i="11"/>
  <c r="AF80" i="11"/>
  <c r="AF81" i="11"/>
  <c r="AF82" i="11"/>
  <c r="AF83" i="11"/>
  <c r="AF84" i="11"/>
  <c r="AF85" i="11"/>
  <c r="AF86" i="11"/>
  <c r="AF87" i="11"/>
  <c r="AF88" i="11"/>
  <c r="AF89" i="11"/>
  <c r="AF90" i="11"/>
  <c r="AF91" i="11"/>
  <c r="AF92" i="11"/>
  <c r="AF93" i="11"/>
  <c r="AF94" i="11"/>
  <c r="AF95" i="11"/>
  <c r="AF96" i="11"/>
  <c r="AF97" i="11"/>
  <c r="AF98" i="11"/>
  <c r="AF99" i="11"/>
  <c r="AF100" i="11"/>
  <c r="AF101" i="11"/>
  <c r="AF102" i="11"/>
  <c r="AF103" i="11"/>
  <c r="AF104" i="11"/>
  <c r="AF105" i="11"/>
  <c r="AF106" i="11"/>
  <c r="AF107" i="11"/>
  <c r="AF108" i="11"/>
  <c r="AF109" i="11"/>
  <c r="AF110" i="11"/>
  <c r="AF111" i="11"/>
  <c r="AF112" i="11"/>
  <c r="AF113" i="11"/>
  <c r="AF114" i="11"/>
  <c r="AF115" i="11"/>
  <c r="AF116" i="11"/>
  <c r="AF117" i="11"/>
  <c r="AF118" i="11"/>
  <c r="AF119" i="11"/>
  <c r="AF120" i="11"/>
  <c r="AF121" i="11"/>
  <c r="AF122" i="11"/>
  <c r="AF123" i="11"/>
  <c r="AF124" i="11"/>
  <c r="AF125" i="11"/>
  <c r="AF126" i="11"/>
  <c r="AF127" i="11"/>
  <c r="AF128" i="11"/>
  <c r="AF129" i="11"/>
  <c r="AF130" i="11"/>
  <c r="AF131" i="11"/>
  <c r="AF132" i="11"/>
  <c r="AF133" i="11"/>
  <c r="AF134" i="11"/>
  <c r="AF135" i="11"/>
  <c r="AF136" i="11"/>
  <c r="AF137" i="11"/>
  <c r="AF138" i="11"/>
  <c r="AF139" i="11"/>
  <c r="AF140" i="11"/>
  <c r="AF141" i="11"/>
  <c r="AF142" i="11"/>
  <c r="AF143" i="11"/>
  <c r="AF144" i="11"/>
  <c r="AF145" i="11"/>
  <c r="AF146" i="11"/>
  <c r="AF147" i="11"/>
  <c r="AF148" i="11"/>
  <c r="AF149" i="11"/>
  <c r="AF150" i="11"/>
  <c r="AF151" i="11"/>
  <c r="AF152" i="11"/>
  <c r="AF153" i="11"/>
  <c r="AF154" i="11"/>
  <c r="AF155" i="11"/>
  <c r="AF156" i="11"/>
  <c r="AF157" i="11"/>
  <c r="AF158" i="11"/>
  <c r="AF159" i="11"/>
  <c r="AF160" i="11"/>
  <c r="AF161" i="11"/>
  <c r="AF162" i="11"/>
  <c r="AF163" i="11"/>
  <c r="AF164" i="11"/>
  <c r="AF165" i="11"/>
  <c r="AF166" i="11"/>
  <c r="AF167" i="11"/>
  <c r="AF168" i="11"/>
  <c r="AF169" i="11"/>
  <c r="AF170" i="11"/>
  <c r="AF171" i="11"/>
  <c r="AF172" i="11"/>
  <c r="AF173" i="11"/>
  <c r="AF174" i="11"/>
  <c r="AF175" i="11"/>
  <c r="AF176" i="11"/>
  <c r="AF177" i="11"/>
  <c r="AF178" i="11"/>
  <c r="AF179" i="11"/>
  <c r="AF180" i="11"/>
  <c r="AF181" i="11"/>
  <c r="AF182" i="11"/>
  <c r="AF183" i="11"/>
  <c r="AF184" i="11"/>
  <c r="AF185" i="11"/>
  <c r="AF186" i="11"/>
  <c r="AE17" i="11"/>
  <c r="AE18" i="11"/>
  <c r="AE19" i="11"/>
  <c r="AE20" i="11"/>
  <c r="AE21" i="11"/>
  <c r="AE22" i="11"/>
  <c r="AE23" i="11"/>
  <c r="AE24" i="11"/>
  <c r="AE25" i="11"/>
  <c r="AE26" i="11"/>
  <c r="AE27" i="11"/>
  <c r="AE28" i="11"/>
  <c r="AE29" i="11"/>
  <c r="AE30" i="11"/>
  <c r="AE31" i="11"/>
  <c r="AE32" i="11"/>
  <c r="AE33" i="11"/>
  <c r="AE34" i="11"/>
  <c r="AE35" i="11"/>
  <c r="AE36" i="11"/>
  <c r="AE37" i="11"/>
  <c r="AE38" i="11"/>
  <c r="AE39" i="11"/>
  <c r="AE40" i="11"/>
  <c r="AE41" i="11"/>
  <c r="AE42" i="11"/>
  <c r="AE43" i="11"/>
  <c r="AE44" i="11"/>
  <c r="AE45" i="11"/>
  <c r="AE46" i="11"/>
  <c r="AE47" i="11"/>
  <c r="AE48" i="11"/>
  <c r="AE49" i="11"/>
  <c r="AE50" i="11"/>
  <c r="AE51" i="11"/>
  <c r="AE52" i="11"/>
  <c r="AE53" i="11"/>
  <c r="AE54" i="11"/>
  <c r="AE55" i="11"/>
  <c r="AE56" i="11"/>
  <c r="AE57" i="11"/>
  <c r="AE58" i="11"/>
  <c r="AE59" i="11"/>
  <c r="AE60" i="11"/>
  <c r="AE61" i="11"/>
  <c r="AE62" i="11"/>
  <c r="AE63" i="11"/>
  <c r="AE64" i="11"/>
  <c r="AE65" i="11"/>
  <c r="AE66" i="11"/>
  <c r="AE67" i="11"/>
  <c r="AE68" i="11"/>
  <c r="AE69" i="11"/>
  <c r="AE70" i="11"/>
  <c r="AE71" i="11"/>
  <c r="AE72" i="11"/>
  <c r="AE73" i="11"/>
  <c r="AE74" i="11"/>
  <c r="AE75" i="11"/>
  <c r="AE76" i="11"/>
  <c r="AE77" i="11"/>
  <c r="AE78" i="11"/>
  <c r="AE79" i="11"/>
  <c r="AE80" i="11"/>
  <c r="AE81" i="11"/>
  <c r="AE82" i="11"/>
  <c r="AE83" i="11"/>
  <c r="AE84" i="11"/>
  <c r="AE85" i="11"/>
  <c r="AE86" i="11"/>
  <c r="AE87" i="11"/>
  <c r="AE88" i="11"/>
  <c r="AE89" i="11"/>
  <c r="AE90" i="11"/>
  <c r="AE91" i="11"/>
  <c r="AE92" i="11"/>
  <c r="AE93" i="11"/>
  <c r="AE94" i="11"/>
  <c r="AE95" i="11"/>
  <c r="AE96" i="11"/>
  <c r="AE97" i="11"/>
  <c r="AE98" i="11"/>
  <c r="AE99" i="11"/>
  <c r="AE100" i="11"/>
  <c r="AE101" i="11"/>
  <c r="AE102" i="11"/>
  <c r="AE103" i="11"/>
  <c r="AE104" i="11"/>
  <c r="AE105" i="11"/>
  <c r="AE106" i="11"/>
  <c r="AE107" i="11"/>
  <c r="AE108" i="11"/>
  <c r="AE109" i="11"/>
  <c r="AE110" i="11"/>
  <c r="AE111" i="11"/>
  <c r="AE112" i="11"/>
  <c r="AE113" i="11"/>
  <c r="AE114" i="11"/>
  <c r="AE115" i="11"/>
  <c r="AE116" i="11"/>
  <c r="AE117" i="11"/>
  <c r="AE118" i="11"/>
  <c r="AE119" i="11"/>
  <c r="AE120" i="11"/>
  <c r="AE121" i="11"/>
  <c r="AE122" i="11"/>
  <c r="AE123" i="11"/>
  <c r="AE124" i="11"/>
  <c r="AE125" i="11"/>
  <c r="AE126" i="11"/>
  <c r="AE127" i="11"/>
  <c r="AE128" i="11"/>
  <c r="AE129" i="11"/>
  <c r="AE130" i="11"/>
  <c r="AE131" i="11"/>
  <c r="AE132" i="11"/>
  <c r="AE133" i="11"/>
  <c r="AE134" i="11"/>
  <c r="AE135" i="11"/>
  <c r="AE136" i="11"/>
  <c r="AE137" i="11"/>
  <c r="AE138" i="11"/>
  <c r="AE139" i="11"/>
  <c r="AE140" i="11"/>
  <c r="AE141" i="11"/>
  <c r="AE142" i="11"/>
  <c r="AE143" i="11"/>
  <c r="AE144" i="11"/>
  <c r="AE145" i="11"/>
  <c r="AE146" i="11"/>
  <c r="AE147" i="11"/>
  <c r="AE148" i="11"/>
  <c r="AE149" i="11"/>
  <c r="AE150" i="11"/>
  <c r="AE151" i="11"/>
  <c r="AE152" i="11"/>
  <c r="AE153" i="11"/>
  <c r="AE154" i="11"/>
  <c r="AE155" i="11"/>
  <c r="AE156" i="11"/>
  <c r="AE157" i="11"/>
  <c r="AE158" i="11"/>
  <c r="AE159" i="11"/>
  <c r="AE160" i="11"/>
  <c r="AE161" i="11"/>
  <c r="AE162" i="11"/>
  <c r="AE163" i="11"/>
  <c r="AE164" i="11"/>
  <c r="AE165" i="11"/>
  <c r="AE166" i="11"/>
  <c r="AE167" i="11"/>
  <c r="AE168" i="11"/>
  <c r="AE169" i="11"/>
  <c r="AE170" i="11"/>
  <c r="AE171" i="11"/>
  <c r="AE172" i="11"/>
  <c r="AE173" i="11"/>
  <c r="AE174" i="11"/>
  <c r="AE175" i="11"/>
  <c r="AE176" i="11"/>
  <c r="AE177" i="11"/>
  <c r="AE178" i="11"/>
  <c r="AE179" i="11"/>
  <c r="AE180" i="11"/>
  <c r="AE181" i="11"/>
  <c r="AE182" i="11"/>
  <c r="AE183" i="11"/>
  <c r="AE184" i="11"/>
  <c r="AE185" i="11"/>
  <c r="AE18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AA64" i="11"/>
  <c r="AA65" i="11"/>
  <c r="AA66" i="11"/>
  <c r="AA67" i="11"/>
  <c r="AA68" i="11"/>
  <c r="AA69" i="11"/>
  <c r="AA70" i="11"/>
  <c r="AA71" i="11"/>
  <c r="AA72" i="11"/>
  <c r="AA73" i="11"/>
  <c r="AA74" i="11"/>
  <c r="AA75" i="11"/>
  <c r="AA76" i="11"/>
  <c r="AA77" i="11"/>
  <c r="AA78" i="11"/>
  <c r="AA79" i="11"/>
  <c r="AA80" i="11"/>
  <c r="AA81" i="11"/>
  <c r="AA82" i="11"/>
  <c r="AA83" i="11"/>
  <c r="AA84" i="11"/>
  <c r="AA85" i="11"/>
  <c r="AA86" i="11"/>
  <c r="AA87" i="11"/>
  <c r="AA88" i="11"/>
  <c r="AA89" i="11"/>
  <c r="AA90" i="11"/>
  <c r="AA91" i="11"/>
  <c r="AA92" i="11"/>
  <c r="AA93" i="11"/>
  <c r="AA94" i="11"/>
  <c r="AA95" i="11"/>
  <c r="AA96" i="11"/>
  <c r="AA97" i="11"/>
  <c r="AA98" i="11"/>
  <c r="AA99" i="11"/>
  <c r="AA100" i="11"/>
  <c r="AA101" i="11"/>
  <c r="AA102" i="11"/>
  <c r="AA103" i="11"/>
  <c r="AA104" i="11"/>
  <c r="AA105" i="11"/>
  <c r="AA106" i="11"/>
  <c r="AA107" i="11"/>
  <c r="AA108" i="11"/>
  <c r="AA109" i="11"/>
  <c r="AA110" i="11"/>
  <c r="AA111" i="11"/>
  <c r="AA112" i="11"/>
  <c r="AA113" i="11"/>
  <c r="AA114" i="11"/>
  <c r="AA115" i="11"/>
  <c r="AA116" i="11"/>
  <c r="AA117" i="11"/>
  <c r="AA118" i="11"/>
  <c r="AA119" i="11"/>
  <c r="AA120" i="11"/>
  <c r="AA121" i="11"/>
  <c r="AA122" i="11"/>
  <c r="AA123" i="11"/>
  <c r="AA124" i="11"/>
  <c r="AA125" i="11"/>
  <c r="AA126" i="11"/>
  <c r="AA127" i="11"/>
  <c r="AA128" i="11"/>
  <c r="AA129" i="11"/>
  <c r="AA130" i="11"/>
  <c r="AA131" i="11"/>
  <c r="AA132" i="11"/>
  <c r="AA133" i="11"/>
  <c r="AA134" i="11"/>
  <c r="AA135" i="11"/>
  <c r="AA136" i="11"/>
  <c r="AA137" i="11"/>
  <c r="AA138" i="11"/>
  <c r="AA139" i="11"/>
  <c r="AA140" i="11"/>
  <c r="AA141" i="11"/>
  <c r="AA142" i="11"/>
  <c r="AA143" i="11"/>
  <c r="AA144" i="11"/>
  <c r="AA145" i="11"/>
  <c r="AA146" i="11"/>
  <c r="AA147" i="11"/>
  <c r="AA148" i="11"/>
  <c r="AA149" i="11"/>
  <c r="AA150" i="11"/>
  <c r="AA151" i="11"/>
  <c r="AA152" i="11"/>
  <c r="AA153" i="11"/>
  <c r="AA154" i="11"/>
  <c r="AA155" i="11"/>
  <c r="AA156" i="11"/>
  <c r="AA157" i="11"/>
  <c r="AA158" i="11"/>
  <c r="AA159" i="11"/>
  <c r="AA160" i="11"/>
  <c r="AA161" i="11"/>
  <c r="AA162" i="11"/>
  <c r="AA163" i="11"/>
  <c r="AA164" i="11"/>
  <c r="AA165" i="11"/>
  <c r="AA166" i="11"/>
  <c r="AA167" i="11"/>
  <c r="AA168" i="11"/>
  <c r="AA169" i="11"/>
  <c r="AA170" i="11"/>
  <c r="AA171" i="11"/>
  <c r="AA172" i="11"/>
  <c r="AA173" i="11"/>
  <c r="AA174" i="11"/>
  <c r="AA175" i="11"/>
  <c r="AA176" i="11"/>
  <c r="AA177" i="11"/>
  <c r="AA178" i="11"/>
  <c r="AA179" i="11"/>
  <c r="AA180" i="11"/>
  <c r="AA181" i="11"/>
  <c r="AA182" i="11"/>
  <c r="AA183" i="11"/>
  <c r="AA184" i="11"/>
  <c r="AA185" i="11"/>
  <c r="AA186" i="11"/>
  <c r="Z7" i="11"/>
  <c r="AA7" i="11" s="1"/>
  <c r="Z8" i="11"/>
  <c r="AD8" i="11" s="1"/>
  <c r="Z9" i="11"/>
  <c r="AA9" i="11" s="1"/>
  <c r="Z10" i="11"/>
  <c r="AA10" i="11" s="1"/>
  <c r="Z11" i="11"/>
  <c r="AA11" i="11" s="1"/>
  <c r="Z12" i="11"/>
  <c r="AA12" i="11" s="1"/>
  <c r="Z13" i="11"/>
  <c r="AA13" i="11" s="1"/>
  <c r="Z14" i="11"/>
  <c r="AA14" i="11" s="1"/>
  <c r="Z15" i="11"/>
  <c r="Z16" i="11"/>
  <c r="Z17" i="11"/>
  <c r="AB17" i="11"/>
  <c r="AD17" i="11"/>
  <c r="Z18" i="11"/>
  <c r="AB18" i="11"/>
  <c r="AD18" i="11"/>
  <c r="Z19" i="11"/>
  <c r="AB19" i="11"/>
  <c r="AD19" i="11"/>
  <c r="Z20" i="11"/>
  <c r="AB20" i="11"/>
  <c r="AD20" i="11"/>
  <c r="Z21" i="11"/>
  <c r="AB21" i="11"/>
  <c r="AD21" i="11"/>
  <c r="Z22" i="11"/>
  <c r="AB22" i="11"/>
  <c r="AD22" i="11"/>
  <c r="Z23" i="11"/>
  <c r="AB23" i="11"/>
  <c r="AD23" i="11"/>
  <c r="Z24" i="11"/>
  <c r="AB24" i="11"/>
  <c r="AD24" i="11"/>
  <c r="Z25" i="11"/>
  <c r="AB25" i="11"/>
  <c r="AD25" i="11"/>
  <c r="Z26" i="11"/>
  <c r="AB26" i="11"/>
  <c r="AD26" i="11"/>
  <c r="Z27" i="11"/>
  <c r="AB27" i="11"/>
  <c r="AD27" i="11"/>
  <c r="Z28" i="11"/>
  <c r="AB28" i="11"/>
  <c r="AD28" i="11"/>
  <c r="Z29" i="11"/>
  <c r="AB29" i="11"/>
  <c r="AD29" i="11"/>
  <c r="Z30" i="11"/>
  <c r="AB30" i="11"/>
  <c r="AD30" i="11"/>
  <c r="Z31" i="11"/>
  <c r="AB31" i="11"/>
  <c r="AD31" i="11"/>
  <c r="Z32" i="11"/>
  <c r="AB32" i="11"/>
  <c r="AD32" i="11"/>
  <c r="Z33" i="11"/>
  <c r="AB33" i="11"/>
  <c r="AD33" i="11"/>
  <c r="Z34" i="11"/>
  <c r="AB34" i="11"/>
  <c r="AD34" i="11"/>
  <c r="Z35" i="11"/>
  <c r="AB35" i="11"/>
  <c r="AD35" i="11"/>
  <c r="Z36" i="11"/>
  <c r="AB36" i="11"/>
  <c r="AD36" i="11"/>
  <c r="Z37" i="11"/>
  <c r="AB37" i="11"/>
  <c r="AD37" i="11"/>
  <c r="Z38" i="11"/>
  <c r="AB38" i="11"/>
  <c r="AD38" i="11"/>
  <c r="Z39" i="11"/>
  <c r="AB39" i="11"/>
  <c r="AD39" i="11"/>
  <c r="Z40" i="11"/>
  <c r="AB40" i="11"/>
  <c r="AD40" i="11"/>
  <c r="Z41" i="11"/>
  <c r="AB41" i="11"/>
  <c r="AD41" i="11"/>
  <c r="Z42" i="11"/>
  <c r="AB42" i="11"/>
  <c r="AD42" i="11"/>
  <c r="Z43" i="11"/>
  <c r="AB43" i="11"/>
  <c r="AD43" i="11"/>
  <c r="Z44" i="11"/>
  <c r="AB44" i="11"/>
  <c r="AD44" i="11"/>
  <c r="Z45" i="11"/>
  <c r="AB45" i="11"/>
  <c r="AD45" i="11"/>
  <c r="Z46" i="11"/>
  <c r="AB46" i="11"/>
  <c r="AD46" i="11"/>
  <c r="Z47" i="11"/>
  <c r="AB47" i="11"/>
  <c r="AD47" i="11"/>
  <c r="Z48" i="11"/>
  <c r="AB48" i="11"/>
  <c r="AD48" i="11"/>
  <c r="Z49" i="11"/>
  <c r="AB49" i="11"/>
  <c r="AD49" i="11"/>
  <c r="Z50" i="11"/>
  <c r="AB50" i="11"/>
  <c r="AD50" i="11"/>
  <c r="Z51" i="11"/>
  <c r="AB51" i="11"/>
  <c r="AD51" i="11"/>
  <c r="Z52" i="11"/>
  <c r="AB52" i="11"/>
  <c r="AD52" i="11"/>
  <c r="Z53" i="11"/>
  <c r="AB53" i="11"/>
  <c r="AD53" i="11"/>
  <c r="Z54" i="11"/>
  <c r="AB54" i="11"/>
  <c r="AD54" i="11"/>
  <c r="Z55" i="11"/>
  <c r="AB55" i="11"/>
  <c r="AD55" i="11"/>
  <c r="Z56" i="11"/>
  <c r="AB56" i="11"/>
  <c r="AD56" i="11"/>
  <c r="Z57" i="11"/>
  <c r="AB57" i="11"/>
  <c r="AD57" i="11"/>
  <c r="Z58" i="11"/>
  <c r="AB58" i="11"/>
  <c r="AD58" i="11"/>
  <c r="Z59" i="11"/>
  <c r="AB59" i="11"/>
  <c r="AD59" i="11"/>
  <c r="Z60" i="11"/>
  <c r="AB60" i="11"/>
  <c r="AD60" i="11"/>
  <c r="Z61" i="11"/>
  <c r="AB61" i="11"/>
  <c r="AD61" i="11"/>
  <c r="Z62" i="11"/>
  <c r="AB62" i="11"/>
  <c r="AD62" i="11"/>
  <c r="Z63" i="11"/>
  <c r="AB63" i="11"/>
  <c r="AD63" i="11"/>
  <c r="Z64" i="11"/>
  <c r="AB64" i="11"/>
  <c r="AD64" i="11"/>
  <c r="Z65" i="11"/>
  <c r="AB65" i="11"/>
  <c r="AD65" i="11"/>
  <c r="Z66" i="11"/>
  <c r="AB66" i="11"/>
  <c r="AD66" i="11"/>
  <c r="Z67" i="11"/>
  <c r="AB67" i="11"/>
  <c r="AD67" i="11"/>
  <c r="Z68" i="11"/>
  <c r="AB68" i="11"/>
  <c r="AD68" i="11"/>
  <c r="Z69" i="11"/>
  <c r="AB69" i="11"/>
  <c r="AD69" i="11"/>
  <c r="Z70" i="11"/>
  <c r="AB70" i="11"/>
  <c r="AD70" i="11"/>
  <c r="Z71" i="11"/>
  <c r="AB71" i="11"/>
  <c r="AD71" i="11"/>
  <c r="Z72" i="11"/>
  <c r="AB72" i="11"/>
  <c r="AD72" i="11"/>
  <c r="Z73" i="11"/>
  <c r="AB73" i="11"/>
  <c r="AD73" i="11"/>
  <c r="Z74" i="11"/>
  <c r="AB74" i="11"/>
  <c r="AD74" i="11"/>
  <c r="Z75" i="11"/>
  <c r="AB75" i="11"/>
  <c r="AD75" i="11"/>
  <c r="Z76" i="11"/>
  <c r="AB76" i="11"/>
  <c r="AD76" i="11"/>
  <c r="Z77" i="11"/>
  <c r="AB77" i="11"/>
  <c r="AD77" i="11"/>
  <c r="Z78" i="11"/>
  <c r="AB78" i="11"/>
  <c r="AD78" i="11"/>
  <c r="Z79" i="11"/>
  <c r="AB79" i="11"/>
  <c r="AD79" i="11"/>
  <c r="Z80" i="11"/>
  <c r="AB80" i="11"/>
  <c r="AD80" i="11"/>
  <c r="Z81" i="11"/>
  <c r="AB81" i="11"/>
  <c r="AD81" i="11"/>
  <c r="Z82" i="11"/>
  <c r="AB82" i="11"/>
  <c r="AD82" i="11"/>
  <c r="Z83" i="11"/>
  <c r="AB83" i="11"/>
  <c r="AD83" i="11"/>
  <c r="Z84" i="11"/>
  <c r="AB84" i="11"/>
  <c r="AD84" i="11"/>
  <c r="Z85" i="11"/>
  <c r="AB85" i="11"/>
  <c r="AD85" i="11"/>
  <c r="Z86" i="11"/>
  <c r="AB86" i="11"/>
  <c r="AD86" i="11"/>
  <c r="Z87" i="11"/>
  <c r="AB87" i="11"/>
  <c r="AD87" i="11"/>
  <c r="Z88" i="11"/>
  <c r="AB88" i="11"/>
  <c r="AD88" i="11"/>
  <c r="Z89" i="11"/>
  <c r="AB89" i="11"/>
  <c r="AD89" i="11"/>
  <c r="Z90" i="11"/>
  <c r="AB90" i="11"/>
  <c r="AD90" i="11"/>
  <c r="Z91" i="11"/>
  <c r="AB91" i="11"/>
  <c r="AD91" i="11"/>
  <c r="Z92" i="11"/>
  <c r="AB92" i="11"/>
  <c r="AD92" i="11"/>
  <c r="Z93" i="11"/>
  <c r="AB93" i="11"/>
  <c r="AD93" i="11"/>
  <c r="Z94" i="11"/>
  <c r="AB94" i="11"/>
  <c r="AD94" i="11"/>
  <c r="Z95" i="11"/>
  <c r="AB95" i="11"/>
  <c r="AD95" i="11"/>
  <c r="Z96" i="11"/>
  <c r="AB96" i="11"/>
  <c r="AD96" i="11"/>
  <c r="Z97" i="11"/>
  <c r="AB97" i="11"/>
  <c r="AD97" i="11"/>
  <c r="Z98" i="11"/>
  <c r="AB98" i="11"/>
  <c r="AD98" i="11"/>
  <c r="Z99" i="11"/>
  <c r="AB99" i="11"/>
  <c r="AD99" i="11"/>
  <c r="Z100" i="11"/>
  <c r="AB100" i="11"/>
  <c r="AD100" i="11"/>
  <c r="Z101" i="11"/>
  <c r="AB101" i="11"/>
  <c r="AD101" i="11"/>
  <c r="Z102" i="11"/>
  <c r="AB102" i="11"/>
  <c r="AD102" i="11"/>
  <c r="Z103" i="11"/>
  <c r="AB103" i="11"/>
  <c r="AD103" i="11"/>
  <c r="Z104" i="11"/>
  <c r="AB104" i="11"/>
  <c r="AD104" i="11"/>
  <c r="Z105" i="11"/>
  <c r="AB105" i="11"/>
  <c r="AD105" i="11"/>
  <c r="Z106" i="11"/>
  <c r="AB106" i="11"/>
  <c r="AD106" i="11"/>
  <c r="Z107" i="11"/>
  <c r="AB107" i="11"/>
  <c r="AD107" i="11"/>
  <c r="Z108" i="11"/>
  <c r="AB108" i="11"/>
  <c r="AD108" i="11"/>
  <c r="Z109" i="11"/>
  <c r="AB109" i="11"/>
  <c r="AD109" i="11"/>
  <c r="Z110" i="11"/>
  <c r="AB110" i="11"/>
  <c r="AD110" i="11"/>
  <c r="Z111" i="11"/>
  <c r="AB111" i="11"/>
  <c r="AD111" i="11"/>
  <c r="Z112" i="11"/>
  <c r="AB112" i="11"/>
  <c r="AD112" i="11"/>
  <c r="Z113" i="11"/>
  <c r="AB113" i="11"/>
  <c r="AD113" i="11"/>
  <c r="Z114" i="11"/>
  <c r="AB114" i="11"/>
  <c r="AD114" i="11"/>
  <c r="Z115" i="11"/>
  <c r="AB115" i="11"/>
  <c r="AD115" i="11"/>
  <c r="Z116" i="11"/>
  <c r="AB116" i="11"/>
  <c r="AD116" i="11"/>
  <c r="Z117" i="11"/>
  <c r="AB117" i="11"/>
  <c r="AD117" i="11"/>
  <c r="Z118" i="11"/>
  <c r="AB118" i="11"/>
  <c r="AD118" i="11"/>
  <c r="Z119" i="11"/>
  <c r="AB119" i="11"/>
  <c r="AD119" i="11"/>
  <c r="Z120" i="11"/>
  <c r="AB120" i="11"/>
  <c r="AD120" i="11"/>
  <c r="Z121" i="11"/>
  <c r="AB121" i="11"/>
  <c r="AD121" i="11"/>
  <c r="Z122" i="11"/>
  <c r="AB122" i="11"/>
  <c r="AD122" i="11"/>
  <c r="Z123" i="11"/>
  <c r="AB123" i="11"/>
  <c r="AD123" i="11"/>
  <c r="Z124" i="11"/>
  <c r="AB124" i="11"/>
  <c r="AD124" i="11"/>
  <c r="Z125" i="11"/>
  <c r="AB125" i="11"/>
  <c r="AD125" i="11"/>
  <c r="Z126" i="11"/>
  <c r="AB126" i="11"/>
  <c r="AD126" i="11"/>
  <c r="Z127" i="11"/>
  <c r="AB127" i="11"/>
  <c r="AD127" i="11"/>
  <c r="Z128" i="11"/>
  <c r="AB128" i="11"/>
  <c r="AD128" i="11"/>
  <c r="Z129" i="11"/>
  <c r="AB129" i="11"/>
  <c r="AD129" i="11"/>
  <c r="Z130" i="11"/>
  <c r="AB130" i="11"/>
  <c r="AD130" i="11"/>
  <c r="Z131" i="11"/>
  <c r="AB131" i="11"/>
  <c r="AD131" i="11"/>
  <c r="Z132" i="11"/>
  <c r="AB132" i="11"/>
  <c r="AD132" i="11"/>
  <c r="Z133" i="11"/>
  <c r="AB133" i="11"/>
  <c r="AD133" i="11"/>
  <c r="Z134" i="11"/>
  <c r="AB134" i="11"/>
  <c r="AD134" i="11"/>
  <c r="Z135" i="11"/>
  <c r="AB135" i="11"/>
  <c r="AD135" i="11"/>
  <c r="Z136" i="11"/>
  <c r="AB136" i="11"/>
  <c r="AD136" i="11"/>
  <c r="Z137" i="11"/>
  <c r="AB137" i="11"/>
  <c r="AD137" i="11"/>
  <c r="Z138" i="11"/>
  <c r="AB138" i="11"/>
  <c r="AD138" i="11"/>
  <c r="Z139" i="11"/>
  <c r="AB139" i="11"/>
  <c r="AD139" i="11"/>
  <c r="Z140" i="11"/>
  <c r="AB140" i="11"/>
  <c r="AD140" i="11"/>
  <c r="Z141" i="11"/>
  <c r="AB141" i="11"/>
  <c r="AD141" i="11"/>
  <c r="Z142" i="11"/>
  <c r="AB142" i="11"/>
  <c r="AD142" i="11"/>
  <c r="Z143" i="11"/>
  <c r="AB143" i="11"/>
  <c r="AD143" i="11"/>
  <c r="Z144" i="11"/>
  <c r="AB144" i="11"/>
  <c r="AD144" i="11"/>
  <c r="Z145" i="11"/>
  <c r="AB145" i="11"/>
  <c r="AD145" i="11"/>
  <c r="Z146" i="11"/>
  <c r="AB146" i="11"/>
  <c r="AD146" i="11"/>
  <c r="Z147" i="11"/>
  <c r="AB147" i="11"/>
  <c r="AD147" i="11"/>
  <c r="Z148" i="11"/>
  <c r="AB148" i="11"/>
  <c r="AD148" i="11"/>
  <c r="Z149" i="11"/>
  <c r="AB149" i="11"/>
  <c r="AD149" i="11"/>
  <c r="Z150" i="11"/>
  <c r="AB150" i="11"/>
  <c r="AD150" i="11"/>
  <c r="Z151" i="11"/>
  <c r="AB151" i="11"/>
  <c r="AD151" i="11"/>
  <c r="Z152" i="11"/>
  <c r="AB152" i="11"/>
  <c r="AD152" i="11"/>
  <c r="Z153" i="11"/>
  <c r="AB153" i="11"/>
  <c r="AD153" i="11"/>
  <c r="Z154" i="11"/>
  <c r="AB154" i="11"/>
  <c r="AD154" i="11"/>
  <c r="Z155" i="11"/>
  <c r="AB155" i="11"/>
  <c r="AD155" i="11"/>
  <c r="Z156" i="11"/>
  <c r="AB156" i="11"/>
  <c r="AD156" i="11"/>
  <c r="Z157" i="11"/>
  <c r="AB157" i="11"/>
  <c r="AD157" i="11"/>
  <c r="Z158" i="11"/>
  <c r="AB158" i="11"/>
  <c r="AD158" i="11"/>
  <c r="Z159" i="11"/>
  <c r="AB159" i="11"/>
  <c r="AD159" i="11"/>
  <c r="Z160" i="11"/>
  <c r="AB160" i="11"/>
  <c r="AD160" i="11"/>
  <c r="Z161" i="11"/>
  <c r="AB161" i="11"/>
  <c r="AD161" i="11"/>
  <c r="Z162" i="11"/>
  <c r="AB162" i="11"/>
  <c r="AD162" i="11"/>
  <c r="Z163" i="11"/>
  <c r="AB163" i="11"/>
  <c r="AD163" i="11"/>
  <c r="Z164" i="11"/>
  <c r="AB164" i="11"/>
  <c r="AD164" i="11"/>
  <c r="Z165" i="11"/>
  <c r="AB165" i="11"/>
  <c r="AD165" i="11"/>
  <c r="Z166" i="11"/>
  <c r="AB166" i="11"/>
  <c r="AD166" i="11"/>
  <c r="Z167" i="11"/>
  <c r="AB167" i="11"/>
  <c r="AD167" i="11"/>
  <c r="Z168" i="11"/>
  <c r="AB168" i="11"/>
  <c r="AD168" i="11"/>
  <c r="Z169" i="11"/>
  <c r="AB169" i="11"/>
  <c r="AD169" i="11"/>
  <c r="Z170" i="11"/>
  <c r="AB170" i="11"/>
  <c r="AD170" i="11"/>
  <c r="Z171" i="11"/>
  <c r="AB171" i="11"/>
  <c r="AD171" i="11"/>
  <c r="Z172" i="11"/>
  <c r="AB172" i="11"/>
  <c r="AD172" i="11"/>
  <c r="Z173" i="11"/>
  <c r="AB173" i="11"/>
  <c r="AD173" i="11"/>
  <c r="Z174" i="11"/>
  <c r="AB174" i="11"/>
  <c r="AD174" i="11"/>
  <c r="Z175" i="11"/>
  <c r="AB175" i="11"/>
  <c r="AD175" i="11"/>
  <c r="Z176" i="11"/>
  <c r="AB176" i="11"/>
  <c r="AD176" i="11"/>
  <c r="Z177" i="11"/>
  <c r="AB177" i="11"/>
  <c r="AD177" i="11"/>
  <c r="Z178" i="11"/>
  <c r="AB178" i="11"/>
  <c r="AD178" i="11"/>
  <c r="Z179" i="11"/>
  <c r="AB179" i="11"/>
  <c r="AD179" i="11"/>
  <c r="Z180" i="11"/>
  <c r="AB180" i="11"/>
  <c r="AD180" i="11"/>
  <c r="Z181" i="11"/>
  <c r="AB181" i="11"/>
  <c r="AD181" i="11"/>
  <c r="Z182" i="11"/>
  <c r="AB182" i="11"/>
  <c r="AD182" i="11"/>
  <c r="Z183" i="11"/>
  <c r="AB183" i="11"/>
  <c r="AD183" i="11"/>
  <c r="Z184" i="11"/>
  <c r="AB184" i="11"/>
  <c r="AD184" i="11"/>
  <c r="Z185" i="11"/>
  <c r="AB185" i="11"/>
  <c r="AD185" i="11"/>
  <c r="Z186" i="11"/>
  <c r="AB186" i="11"/>
  <c r="AD18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M77" i="11"/>
  <c r="M78" i="11"/>
  <c r="M79" i="11"/>
  <c r="M80" i="11"/>
  <c r="M81" i="11"/>
  <c r="M82" i="11"/>
  <c r="M83" i="11"/>
  <c r="M84" i="11"/>
  <c r="M85" i="11"/>
  <c r="M86" i="11"/>
  <c r="M87" i="11"/>
  <c r="M88" i="11"/>
  <c r="M89" i="11"/>
  <c r="M90" i="11"/>
  <c r="M91" i="11"/>
  <c r="M92" i="11"/>
  <c r="M93" i="11"/>
  <c r="M94" i="11"/>
  <c r="M95" i="11"/>
  <c r="M96" i="11"/>
  <c r="M97" i="11"/>
  <c r="M98" i="11"/>
  <c r="M99" i="11"/>
  <c r="M100" i="11"/>
  <c r="M101" i="11"/>
  <c r="M102" i="11"/>
  <c r="M103" i="11"/>
  <c r="M104" i="11"/>
  <c r="M105" i="11"/>
  <c r="M106" i="11"/>
  <c r="M107" i="11"/>
  <c r="M108" i="11"/>
  <c r="M109" i="11"/>
  <c r="M110" i="11"/>
  <c r="M111" i="11"/>
  <c r="M112" i="11"/>
  <c r="M113" i="11"/>
  <c r="M114" i="11"/>
  <c r="M115" i="11"/>
  <c r="M116" i="11"/>
  <c r="M117" i="11"/>
  <c r="M118" i="11"/>
  <c r="M119" i="11"/>
  <c r="M120" i="11"/>
  <c r="M121" i="11"/>
  <c r="M122" i="11"/>
  <c r="M123" i="11"/>
  <c r="M124" i="11"/>
  <c r="M125" i="11"/>
  <c r="M126" i="11"/>
  <c r="M127" i="11"/>
  <c r="M128" i="11"/>
  <c r="M129" i="11"/>
  <c r="M130" i="11"/>
  <c r="M131" i="11"/>
  <c r="M132" i="11"/>
  <c r="M133" i="11"/>
  <c r="M134" i="11"/>
  <c r="M135" i="11"/>
  <c r="M136" i="11"/>
  <c r="M137" i="11"/>
  <c r="M138" i="11"/>
  <c r="M139" i="11"/>
  <c r="M140" i="11"/>
  <c r="M141" i="11"/>
  <c r="M142" i="11"/>
  <c r="M143" i="11"/>
  <c r="M144" i="11"/>
  <c r="M145" i="11"/>
  <c r="M146" i="11"/>
  <c r="M147" i="11"/>
  <c r="M148" i="11"/>
  <c r="M149" i="11"/>
  <c r="M150" i="11"/>
  <c r="M151" i="11"/>
  <c r="M152" i="11"/>
  <c r="M153" i="11"/>
  <c r="M154" i="11"/>
  <c r="M155" i="11"/>
  <c r="M156" i="11"/>
  <c r="M157" i="11"/>
  <c r="M158" i="11"/>
  <c r="M159" i="11"/>
  <c r="M160" i="11"/>
  <c r="M161" i="11"/>
  <c r="M162" i="11"/>
  <c r="M163" i="11"/>
  <c r="M164" i="11"/>
  <c r="M165" i="11"/>
  <c r="M166" i="11"/>
  <c r="M167" i="11"/>
  <c r="M168" i="11"/>
  <c r="M169" i="11"/>
  <c r="M170" i="11"/>
  <c r="M171" i="11"/>
  <c r="M172" i="11"/>
  <c r="M173" i="11"/>
  <c r="M174" i="11"/>
  <c r="M175" i="11"/>
  <c r="M176" i="11"/>
  <c r="M177" i="11"/>
  <c r="M178" i="11"/>
  <c r="M179" i="11"/>
  <c r="M180" i="11"/>
  <c r="M181" i="11"/>
  <c r="M182" i="11"/>
  <c r="M183" i="11"/>
  <c r="M184" i="11"/>
  <c r="M185" i="11"/>
  <c r="M186" i="11"/>
  <c r="X9" i="11"/>
  <c r="X10" i="11"/>
  <c r="X6" i="11"/>
  <c r="X7" i="11"/>
  <c r="X8" i="11"/>
  <c r="X11" i="11"/>
  <c r="X12" i="11"/>
  <c r="X13" i="11"/>
  <c r="X14" i="11"/>
  <c r="X15" i="11"/>
  <c r="M15" i="11" s="1"/>
  <c r="X16" i="11"/>
  <c r="M16" i="11" s="1"/>
  <c r="X17" i="11"/>
  <c r="X18" i="11"/>
  <c r="X19" i="11"/>
  <c r="X20" i="11"/>
  <c r="X21" i="11"/>
  <c r="X22" i="11"/>
  <c r="X23" i="11"/>
  <c r="X24" i="11"/>
  <c r="X25" i="11"/>
  <c r="X26" i="11"/>
  <c r="X27" i="11"/>
  <c r="X28" i="11"/>
  <c r="X29" i="11"/>
  <c r="X30" i="11"/>
  <c r="X31" i="11"/>
  <c r="X32" i="11"/>
  <c r="X33" i="11"/>
  <c r="X34" i="11"/>
  <c r="X35" i="11"/>
  <c r="X36" i="11"/>
  <c r="X37" i="11"/>
  <c r="X38" i="11"/>
  <c r="X39" i="11"/>
  <c r="X40" i="11"/>
  <c r="X41" i="11"/>
  <c r="X42" i="11"/>
  <c r="X43" i="11"/>
  <c r="X44" i="11"/>
  <c r="X45" i="11"/>
  <c r="X46" i="11"/>
  <c r="X47" i="11"/>
  <c r="X48" i="11"/>
  <c r="X49" i="11"/>
  <c r="X50" i="11"/>
  <c r="X51" i="11"/>
  <c r="X52" i="11"/>
  <c r="X53" i="11"/>
  <c r="X54" i="11"/>
  <c r="X55" i="11"/>
  <c r="X56" i="11"/>
  <c r="X57" i="11"/>
  <c r="X58" i="11"/>
  <c r="X59" i="11"/>
  <c r="X60" i="11"/>
  <c r="X61" i="11"/>
  <c r="X62" i="11"/>
  <c r="X63" i="11"/>
  <c r="X64" i="11"/>
  <c r="X65" i="11"/>
  <c r="X66" i="11"/>
  <c r="X67" i="11"/>
  <c r="X68" i="11"/>
  <c r="X69" i="11"/>
  <c r="X70" i="11"/>
  <c r="X71" i="11"/>
  <c r="X72" i="11"/>
  <c r="X73" i="11"/>
  <c r="X74" i="11"/>
  <c r="X75" i="11"/>
  <c r="X76" i="11"/>
  <c r="X77" i="11"/>
  <c r="X78" i="11"/>
  <c r="X79" i="11"/>
  <c r="X80" i="11"/>
  <c r="X81" i="11"/>
  <c r="X82" i="11"/>
  <c r="X83" i="11"/>
  <c r="X84" i="11"/>
  <c r="X85" i="11"/>
  <c r="X86" i="11"/>
  <c r="X87" i="11"/>
  <c r="X88" i="11"/>
  <c r="X89" i="11"/>
  <c r="X90" i="11"/>
  <c r="X91" i="11"/>
  <c r="X92" i="11"/>
  <c r="X93" i="11"/>
  <c r="X94" i="11"/>
  <c r="X95" i="11"/>
  <c r="X96" i="11"/>
  <c r="X97" i="11"/>
  <c r="X98" i="11"/>
  <c r="X99" i="11"/>
  <c r="X100" i="11"/>
  <c r="X101" i="11"/>
  <c r="X102" i="11"/>
  <c r="X103" i="11"/>
  <c r="X104" i="11"/>
  <c r="X105" i="11"/>
  <c r="X106" i="11"/>
  <c r="X107" i="11"/>
  <c r="X108" i="11"/>
  <c r="X109" i="11"/>
  <c r="X110" i="11"/>
  <c r="X111" i="11"/>
  <c r="X112" i="11"/>
  <c r="X113" i="11"/>
  <c r="X114" i="11"/>
  <c r="X115" i="11"/>
  <c r="X116" i="11"/>
  <c r="X117" i="11"/>
  <c r="X118" i="11"/>
  <c r="X119" i="11"/>
  <c r="X120" i="11"/>
  <c r="X121" i="11"/>
  <c r="X122" i="11"/>
  <c r="X123" i="11"/>
  <c r="X124" i="11"/>
  <c r="X125" i="11"/>
  <c r="X126" i="11"/>
  <c r="X127" i="11"/>
  <c r="X128" i="11"/>
  <c r="X129" i="11"/>
  <c r="X130" i="11"/>
  <c r="X131" i="11"/>
  <c r="X132" i="11"/>
  <c r="X133" i="11"/>
  <c r="X134" i="11"/>
  <c r="X135" i="11"/>
  <c r="X136" i="11"/>
  <c r="X137" i="11"/>
  <c r="X138" i="11"/>
  <c r="X139" i="11"/>
  <c r="X140" i="11"/>
  <c r="X141" i="11"/>
  <c r="X142" i="11"/>
  <c r="X143" i="11"/>
  <c r="X144" i="11"/>
  <c r="X145" i="11"/>
  <c r="X146" i="11"/>
  <c r="X147" i="11"/>
  <c r="X148" i="11"/>
  <c r="X149" i="11"/>
  <c r="X150" i="11"/>
  <c r="X151" i="11"/>
  <c r="X152" i="11"/>
  <c r="X153" i="11"/>
  <c r="X154" i="11"/>
  <c r="X155" i="11"/>
  <c r="X156" i="11"/>
  <c r="X157" i="11"/>
  <c r="X158" i="11"/>
  <c r="X159" i="11"/>
  <c r="X160" i="11"/>
  <c r="X161" i="11"/>
  <c r="X162" i="11"/>
  <c r="X163" i="11"/>
  <c r="X164" i="11"/>
  <c r="X165" i="11"/>
  <c r="X166" i="11"/>
  <c r="X167" i="11"/>
  <c r="X168" i="11"/>
  <c r="X169" i="11"/>
  <c r="X170" i="11"/>
  <c r="X171" i="11"/>
  <c r="X172" i="11"/>
  <c r="X173" i="11"/>
  <c r="X174" i="11"/>
  <c r="X175" i="11"/>
  <c r="X176" i="11"/>
  <c r="X177" i="11"/>
  <c r="X178" i="11"/>
  <c r="X179" i="11"/>
  <c r="X180" i="11"/>
  <c r="X181" i="11"/>
  <c r="X182" i="11"/>
  <c r="X183" i="11"/>
  <c r="X184" i="11"/>
  <c r="X185" i="11"/>
  <c r="X186" i="11"/>
  <c r="G7" i="1"/>
  <c r="G8" i="1"/>
  <c r="G9" i="1"/>
  <c r="G10" i="1"/>
  <c r="G6" i="1"/>
  <c r="B14" i="3" s="1"/>
  <c r="D14" i="3" s="1"/>
  <c r="E14" i="3" s="1"/>
  <c r="T17" i="11"/>
  <c r="T18" i="11"/>
  <c r="T19" i="11"/>
  <c r="T20" i="11"/>
  <c r="T21" i="11"/>
  <c r="T22" i="11"/>
  <c r="T23" i="11"/>
  <c r="T24" i="11"/>
  <c r="T25" i="11"/>
  <c r="T26" i="11"/>
  <c r="T27" i="11"/>
  <c r="T28" i="11"/>
  <c r="T29" i="11"/>
  <c r="T30" i="11"/>
  <c r="T31" i="11"/>
  <c r="T32" i="11"/>
  <c r="T33" i="11"/>
  <c r="T34" i="11"/>
  <c r="T35" i="11"/>
  <c r="T36" i="11"/>
  <c r="T37" i="11"/>
  <c r="T38" i="11"/>
  <c r="T39" i="11"/>
  <c r="T40" i="11"/>
  <c r="T41" i="11"/>
  <c r="T42" i="11"/>
  <c r="T43" i="11"/>
  <c r="T44" i="11"/>
  <c r="T45" i="11"/>
  <c r="T46" i="11"/>
  <c r="T47" i="11"/>
  <c r="T48" i="11"/>
  <c r="T49" i="11"/>
  <c r="T50" i="11"/>
  <c r="T51" i="11"/>
  <c r="T52" i="11"/>
  <c r="T53" i="11"/>
  <c r="T54" i="11"/>
  <c r="T55" i="11"/>
  <c r="T56" i="11"/>
  <c r="T57" i="11"/>
  <c r="T58" i="11"/>
  <c r="T59" i="11"/>
  <c r="T60" i="11"/>
  <c r="T61" i="11"/>
  <c r="T62" i="11"/>
  <c r="T63" i="11"/>
  <c r="T64" i="11"/>
  <c r="T65" i="11"/>
  <c r="T66" i="11"/>
  <c r="T67" i="11"/>
  <c r="T68" i="11"/>
  <c r="T69" i="11"/>
  <c r="T70" i="11"/>
  <c r="T71" i="11"/>
  <c r="T72" i="11"/>
  <c r="T73" i="11"/>
  <c r="T74" i="11"/>
  <c r="T75" i="11"/>
  <c r="T76" i="11"/>
  <c r="T77" i="11"/>
  <c r="T78" i="11"/>
  <c r="T79" i="11"/>
  <c r="T80" i="11"/>
  <c r="T81" i="11"/>
  <c r="T82" i="11"/>
  <c r="T83" i="11"/>
  <c r="T84" i="11"/>
  <c r="T85" i="11"/>
  <c r="T86" i="11"/>
  <c r="T87" i="11"/>
  <c r="T88" i="11"/>
  <c r="T89" i="11"/>
  <c r="T90" i="11"/>
  <c r="T91" i="11"/>
  <c r="T92" i="11"/>
  <c r="T93" i="11"/>
  <c r="T94" i="11"/>
  <c r="T95" i="11"/>
  <c r="T96" i="11"/>
  <c r="T97" i="11"/>
  <c r="T98" i="11"/>
  <c r="T99" i="11"/>
  <c r="T100" i="11"/>
  <c r="T101" i="11"/>
  <c r="T102" i="11"/>
  <c r="T103" i="11"/>
  <c r="T104" i="11"/>
  <c r="T105" i="11"/>
  <c r="T106" i="11"/>
  <c r="T107" i="11"/>
  <c r="T108" i="11"/>
  <c r="T109" i="11"/>
  <c r="T110" i="11"/>
  <c r="T111" i="11"/>
  <c r="T112" i="11"/>
  <c r="T113" i="11"/>
  <c r="T114" i="11"/>
  <c r="T115" i="11"/>
  <c r="T116" i="11"/>
  <c r="T117" i="11"/>
  <c r="T118" i="11"/>
  <c r="T119" i="11"/>
  <c r="T120" i="11"/>
  <c r="T121" i="11"/>
  <c r="T122" i="11"/>
  <c r="T123" i="11"/>
  <c r="T124" i="11"/>
  <c r="T125" i="11"/>
  <c r="T126" i="11"/>
  <c r="T127" i="11"/>
  <c r="T128" i="11"/>
  <c r="T129" i="11"/>
  <c r="T130" i="11"/>
  <c r="T131" i="11"/>
  <c r="T132" i="11"/>
  <c r="T133" i="11"/>
  <c r="T134" i="11"/>
  <c r="T135" i="11"/>
  <c r="T136" i="11"/>
  <c r="T137" i="11"/>
  <c r="T138" i="11"/>
  <c r="T139" i="11"/>
  <c r="T140" i="11"/>
  <c r="T141" i="11"/>
  <c r="T142" i="11"/>
  <c r="T143" i="11"/>
  <c r="T144" i="11"/>
  <c r="T145" i="11"/>
  <c r="T146" i="11"/>
  <c r="T147" i="11"/>
  <c r="T148" i="11"/>
  <c r="T149" i="11"/>
  <c r="T150" i="11"/>
  <c r="T151" i="11"/>
  <c r="T152" i="11"/>
  <c r="T153" i="11"/>
  <c r="T154" i="11"/>
  <c r="T155" i="11"/>
  <c r="T156" i="11"/>
  <c r="T157" i="11"/>
  <c r="T158" i="11"/>
  <c r="T159" i="11"/>
  <c r="T160" i="11"/>
  <c r="T161" i="11"/>
  <c r="T162" i="11"/>
  <c r="T163" i="11"/>
  <c r="T164" i="11"/>
  <c r="T165" i="11"/>
  <c r="T166" i="11"/>
  <c r="T167" i="11"/>
  <c r="T168" i="11"/>
  <c r="T169" i="11"/>
  <c r="T170" i="11"/>
  <c r="T171" i="11"/>
  <c r="T172" i="11"/>
  <c r="T173" i="11"/>
  <c r="T174" i="11"/>
  <c r="T175" i="11"/>
  <c r="T176" i="11"/>
  <c r="T177" i="11"/>
  <c r="T178" i="11"/>
  <c r="T179" i="11"/>
  <c r="T180" i="11"/>
  <c r="T181" i="11"/>
  <c r="T182" i="11"/>
  <c r="T183" i="11"/>
  <c r="T184" i="11"/>
  <c r="T185" i="11"/>
  <c r="T186" i="11"/>
  <c r="U15" i="11" l="1"/>
  <c r="AP15" i="11"/>
  <c r="T15" i="11" s="1"/>
  <c r="AA15" i="11"/>
  <c r="AC6" i="2"/>
  <c r="Z6" i="2"/>
  <c r="AD6" i="2" s="1"/>
  <c r="AG6" i="2"/>
  <c r="AD15" i="11"/>
  <c r="AE15" i="11" s="1"/>
  <c r="AB15" i="11"/>
  <c r="T16" i="11"/>
  <c r="AD16" i="11"/>
  <c r="AE16" i="11" s="1"/>
  <c r="AB16" i="11"/>
  <c r="AA16" i="11"/>
  <c r="AM16" i="11"/>
  <c r="AM15" i="11"/>
  <c r="AN14" i="11"/>
  <c r="AM10" i="11"/>
  <c r="AM14" i="11"/>
  <c r="AM9" i="11"/>
  <c r="AN8" i="11"/>
  <c r="AM13" i="11"/>
  <c r="AM8" i="11"/>
  <c r="AM12" i="11"/>
  <c r="AM6" i="11"/>
  <c r="AN11" i="11"/>
  <c r="AM7" i="11"/>
  <c r="AM11" i="11"/>
  <c r="AD14" i="11"/>
  <c r="AD10" i="11"/>
  <c r="AA8" i="11"/>
  <c r="AD12" i="11"/>
  <c r="AE12" i="11" s="1"/>
  <c r="AD6" i="11"/>
  <c r="AB6" i="11"/>
  <c r="AB14" i="11"/>
  <c r="AB12" i="11"/>
  <c r="AB10" i="11"/>
  <c r="AB8" i="11"/>
  <c r="AD13" i="11"/>
  <c r="AD11" i="11"/>
  <c r="AE11" i="11" s="1"/>
  <c r="AD9" i="11"/>
  <c r="AD7" i="11"/>
  <c r="AB13" i="11"/>
  <c r="AB11" i="11"/>
  <c r="AB9" i="11"/>
  <c r="AB7" i="11"/>
  <c r="AE8" i="11"/>
  <c r="AE7" i="11" l="1"/>
  <c r="AE9" i="11"/>
  <c r="AE6" i="11"/>
  <c r="AE13" i="11"/>
  <c r="AE6" i="2"/>
  <c r="AE10" i="11"/>
  <c r="AE14" i="11"/>
  <c r="AM6" i="2"/>
  <c r="A7" i="2"/>
  <c r="A8" i="2"/>
  <c r="AG8" i="2" l="1"/>
  <c r="AC8" i="2"/>
  <c r="AG7" i="2"/>
  <c r="AC7" i="2"/>
  <c r="Z8" i="2"/>
  <c r="AA8" i="2" s="1"/>
  <c r="Z7" i="2"/>
  <c r="AA7" i="2" s="1"/>
  <c r="B8" i="2"/>
  <c r="X8" i="2"/>
  <c r="X7" i="2"/>
  <c r="B7" i="2"/>
  <c r="AB8" i="2" l="1"/>
  <c r="AB7" i="2"/>
  <c r="AM7" i="2"/>
  <c r="AN8" i="2"/>
  <c r="AM8" i="2"/>
  <c r="AD7" i="2"/>
  <c r="AE7" i="2" s="1"/>
  <c r="AD8" i="2"/>
  <c r="AE8" i="2" s="1"/>
  <c r="N66" i="11" l="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19" i="11"/>
  <c r="N120" i="11"/>
  <c r="N121" i="11"/>
  <c r="N122" i="11"/>
  <c r="N123" i="11"/>
  <c r="N124" i="11"/>
  <c r="N125" i="11"/>
  <c r="N126" i="11"/>
  <c r="N127" i="11"/>
  <c r="N128" i="11"/>
  <c r="N129" i="11"/>
  <c r="N130" i="11"/>
  <c r="N131" i="11"/>
  <c r="N132" i="11"/>
  <c r="N133" i="11"/>
  <c r="N134" i="11"/>
  <c r="N135" i="11"/>
  <c r="N136" i="11"/>
  <c r="N137" i="11"/>
  <c r="N138" i="11"/>
  <c r="N139" i="11"/>
  <c r="N140" i="11"/>
  <c r="N141" i="11"/>
  <c r="N142" i="11"/>
  <c r="N143" i="11"/>
  <c r="N144" i="11"/>
  <c r="N145" i="11"/>
  <c r="N146" i="11"/>
  <c r="N147" i="11"/>
  <c r="N148" i="11"/>
  <c r="N149" i="11"/>
  <c r="N150" i="11"/>
  <c r="N151" i="11"/>
  <c r="N152" i="11"/>
  <c r="N153" i="11"/>
  <c r="N154" i="11"/>
  <c r="N155" i="11"/>
  <c r="N156" i="11"/>
  <c r="N157" i="11"/>
  <c r="N158" i="11"/>
  <c r="N159" i="11"/>
  <c r="N160" i="11"/>
  <c r="N161" i="11"/>
  <c r="N162" i="11"/>
  <c r="N163" i="11"/>
  <c r="N164" i="11"/>
  <c r="N165" i="11"/>
  <c r="N166" i="11"/>
  <c r="N167" i="11"/>
  <c r="N168" i="11"/>
  <c r="N169" i="11"/>
  <c r="N170" i="11"/>
  <c r="N171" i="11"/>
  <c r="N172" i="11"/>
  <c r="N173" i="11"/>
  <c r="N174" i="11"/>
  <c r="N175" i="11"/>
  <c r="N176" i="11"/>
  <c r="N177" i="11"/>
  <c r="N178" i="11"/>
  <c r="N179" i="11"/>
  <c r="N180" i="11"/>
  <c r="N181" i="11"/>
  <c r="N182" i="11"/>
  <c r="N183" i="11"/>
  <c r="N184" i="11"/>
  <c r="N185" i="11"/>
  <c r="N186" i="11"/>
  <c r="H9" i="1"/>
  <c r="H10" i="1"/>
  <c r="M10" i="2" s="1"/>
  <c r="N10" i="2" s="1"/>
  <c r="Y10" i="2" s="1"/>
  <c r="R10" i="2" l="1"/>
  <c r="S10" i="2"/>
  <c r="AF10" i="2"/>
  <c r="AL10" i="2" s="1"/>
  <c r="AN10" i="2" s="1"/>
  <c r="Q10" i="2" s="1"/>
  <c r="H7" i="1"/>
  <c r="H8" i="1"/>
  <c r="H6" i="1"/>
  <c r="M6" i="11" s="1"/>
  <c r="V6" i="11" l="1"/>
  <c r="AO6" i="11"/>
  <c r="O6" i="11"/>
  <c r="W6" i="11"/>
  <c r="P6" i="11"/>
  <c r="U6" i="11"/>
  <c r="AP6" i="11"/>
  <c r="M8" i="2"/>
  <c r="M11" i="11"/>
  <c r="M14" i="11"/>
  <c r="M8" i="11"/>
  <c r="M7" i="2"/>
  <c r="M10" i="11"/>
  <c r="M7" i="11"/>
  <c r="M13" i="11"/>
  <c r="M12" i="11"/>
  <c r="M9" i="11"/>
  <c r="N65" i="11"/>
  <c r="N64" i="11"/>
  <c r="N63" i="11"/>
  <c r="N62" i="11"/>
  <c r="N61" i="11"/>
  <c r="N60" i="11"/>
  <c r="N59" i="11"/>
  <c r="N58" i="11"/>
  <c r="N57" i="11"/>
  <c r="N56" i="11"/>
  <c r="N55" i="11"/>
  <c r="N54" i="11"/>
  <c r="N53" i="11"/>
  <c r="N52" i="11"/>
  <c r="N51" i="11"/>
  <c r="N50" i="11"/>
  <c r="N49" i="11"/>
  <c r="N48" i="11"/>
  <c r="N47" i="11"/>
  <c r="N45" i="11"/>
  <c r="N44" i="11"/>
  <c r="N41" i="11"/>
  <c r="N38" i="11"/>
  <c r="N37" i="11"/>
  <c r="N36" i="11"/>
  <c r="N33" i="11"/>
  <c r="N32" i="11"/>
  <c r="N30" i="11"/>
  <c r="N29" i="11"/>
  <c r="N28" i="11"/>
  <c r="N26" i="11"/>
  <c r="N25" i="11"/>
  <c r="N22" i="11"/>
  <c r="N21" i="11"/>
  <c r="N20" i="11"/>
  <c r="N18" i="11"/>
  <c r="N17" i="11"/>
  <c r="N16"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5" i="11"/>
  <c r="B14" i="11"/>
  <c r="B13" i="11"/>
  <c r="B12" i="11"/>
  <c r="B11" i="11"/>
  <c r="B10" i="11"/>
  <c r="B9" i="11"/>
  <c r="B8" i="11"/>
  <c r="B7" i="11"/>
  <c r="AO12" i="11" l="1"/>
  <c r="V12" i="11"/>
  <c r="P12" i="11"/>
  <c r="O12" i="11"/>
  <c r="AP12" i="11" s="1"/>
  <c r="W12" i="11"/>
  <c r="O8" i="2"/>
  <c r="AO8" i="2"/>
  <c r="W8" i="2"/>
  <c r="P8" i="2"/>
  <c r="V8" i="2"/>
  <c r="W7" i="11"/>
  <c r="P7" i="11"/>
  <c r="AO7" i="11"/>
  <c r="V7" i="11"/>
  <c r="O7" i="11"/>
  <c r="V10" i="11"/>
  <c r="O10" i="11"/>
  <c r="AP10" i="11" s="1"/>
  <c r="W10" i="11"/>
  <c r="P10" i="11"/>
  <c r="AO10" i="11"/>
  <c r="W7" i="2"/>
  <c r="P7" i="2"/>
  <c r="AO7" i="2"/>
  <c r="V7" i="2"/>
  <c r="O7" i="2"/>
  <c r="AP7" i="2" s="1"/>
  <c r="O8" i="11"/>
  <c r="AP8" i="11" s="1"/>
  <c r="W8" i="11"/>
  <c r="P8" i="11"/>
  <c r="AO8" i="11"/>
  <c r="V8" i="11"/>
  <c r="P14" i="11"/>
  <c r="AO14" i="11"/>
  <c r="W14" i="11"/>
  <c r="V14" i="11"/>
  <c r="O14" i="11"/>
  <c r="P13" i="11"/>
  <c r="AO13" i="11"/>
  <c r="V13" i="11"/>
  <c r="O13" i="11"/>
  <c r="W13" i="11"/>
  <c r="V9" i="11"/>
  <c r="O9" i="11"/>
  <c r="AP9" i="11" s="1"/>
  <c r="W9" i="11"/>
  <c r="P9" i="11"/>
  <c r="AO9" i="11"/>
  <c r="AO11" i="11"/>
  <c r="V11" i="11"/>
  <c r="O11" i="11"/>
  <c r="AP11" i="11" s="1"/>
  <c r="W11" i="11"/>
  <c r="P11" i="11"/>
  <c r="U9" i="11"/>
  <c r="U12" i="11"/>
  <c r="AP13" i="11"/>
  <c r="U13" i="11"/>
  <c r="AP7" i="11"/>
  <c r="U7" i="11"/>
  <c r="U10" i="11"/>
  <c r="U8" i="11"/>
  <c r="AP14" i="11"/>
  <c r="U14" i="11"/>
  <c r="U11" i="11"/>
  <c r="AP8" i="2"/>
  <c r="U8" i="2"/>
  <c r="T6" i="11"/>
  <c r="Y16" i="11"/>
  <c r="AF16" i="11" s="1"/>
  <c r="X6" i="2"/>
  <c r="B6" i="2"/>
  <c r="N15" i="11"/>
  <c r="N8" i="11"/>
  <c r="N10" i="11"/>
  <c r="N12" i="11"/>
  <c r="N11" i="11"/>
  <c r="N9" i="11"/>
  <c r="N13" i="11"/>
  <c r="N7" i="11"/>
  <c r="N14" i="11"/>
  <c r="N23" i="11"/>
  <c r="N31" i="11"/>
  <c r="N39" i="11"/>
  <c r="N24" i="11"/>
  <c r="N40" i="11"/>
  <c r="N46" i="11"/>
  <c r="N34" i="11"/>
  <c r="N42" i="11"/>
  <c r="N8" i="2"/>
  <c r="N27" i="11"/>
  <c r="U7" i="2" l="1"/>
  <c r="M6" i="2"/>
  <c r="Y15" i="11"/>
  <c r="AA6" i="2"/>
  <c r="AB6" i="2"/>
  <c r="Y13" i="11"/>
  <c r="Y9" i="11"/>
  <c r="Y12" i="11"/>
  <c r="Y11" i="11"/>
  <c r="Y10" i="11"/>
  <c r="Y8" i="11"/>
  <c r="Y14" i="11"/>
  <c r="Y7" i="11"/>
  <c r="T14" i="11"/>
  <c r="T8" i="11"/>
  <c r="T10" i="11"/>
  <c r="T11" i="11"/>
  <c r="T7" i="11"/>
  <c r="T13" i="11"/>
  <c r="Y8" i="2"/>
  <c r="N7" i="2"/>
  <c r="N19" i="11"/>
  <c r="N43" i="11"/>
  <c r="N35" i="11"/>
  <c r="P6" i="2" l="1"/>
  <c r="I23" i="3" s="1"/>
  <c r="J23" i="3" s="1"/>
  <c r="AO6" i="2"/>
  <c r="V6" i="2"/>
  <c r="I26" i="3" s="1"/>
  <c r="J26" i="3" s="1"/>
  <c r="O6" i="2"/>
  <c r="I22" i="3" s="1"/>
  <c r="J22" i="3" s="1"/>
  <c r="W6" i="2"/>
  <c r="I27" i="3" s="1"/>
  <c r="J27" i="3" s="1"/>
  <c r="AF15" i="11"/>
  <c r="AK15" i="11" s="1"/>
  <c r="R15" i="11"/>
  <c r="S15" i="11"/>
  <c r="AF12" i="11"/>
  <c r="R12" i="11"/>
  <c r="S12" i="11"/>
  <c r="AF9" i="11"/>
  <c r="AH9" i="11" s="1"/>
  <c r="AK9" i="11" s="1"/>
  <c r="S9" i="11"/>
  <c r="R9" i="11"/>
  <c r="AF13" i="11"/>
  <c r="AH13" i="11" s="1"/>
  <c r="AJ13" i="11" s="1"/>
  <c r="R13" i="11"/>
  <c r="S13" i="11"/>
  <c r="AF7" i="11"/>
  <c r="R7" i="11"/>
  <c r="S7" i="11"/>
  <c r="AF14" i="11"/>
  <c r="R14" i="11"/>
  <c r="S14" i="11"/>
  <c r="AF8" i="11"/>
  <c r="S8" i="11"/>
  <c r="R8" i="11"/>
  <c r="AF11" i="11"/>
  <c r="AH11" i="11" s="1"/>
  <c r="S11" i="11"/>
  <c r="R11" i="11"/>
  <c r="AF8" i="2"/>
  <c r="S8" i="2"/>
  <c r="R8" i="2"/>
  <c r="AF10" i="11"/>
  <c r="S10" i="11"/>
  <c r="R10" i="11"/>
  <c r="N6" i="2"/>
  <c r="Y6" i="2" s="1"/>
  <c r="Y7" i="2"/>
  <c r="AJ16" i="11"/>
  <c r="AI16" i="11"/>
  <c r="AK16" i="11"/>
  <c r="T8" i="2"/>
  <c r="T7" i="2"/>
  <c r="AH8" i="11" l="1"/>
  <c r="AK8" i="11" s="1"/>
  <c r="AH8" i="2"/>
  <c r="AI8" i="2" s="1"/>
  <c r="AH14" i="11"/>
  <c r="AK14" i="11" s="1"/>
  <c r="AH7" i="11"/>
  <c r="AK7" i="11" s="1"/>
  <c r="AH10" i="11"/>
  <c r="AJ10" i="11" s="1"/>
  <c r="AH12" i="11"/>
  <c r="AI12" i="11" s="1"/>
  <c r="U6" i="2"/>
  <c r="I14" i="3" s="1"/>
  <c r="AP6" i="2"/>
  <c r="AJ15" i="11"/>
  <c r="AI15" i="11"/>
  <c r="AL15" i="11" s="1"/>
  <c r="AN15" i="11" s="1"/>
  <c r="Q15" i="11" s="1"/>
  <c r="AQ15" i="11" s="1"/>
  <c r="AJ11" i="11"/>
  <c r="AK11" i="11"/>
  <c r="AF6" i="2"/>
  <c r="S6" i="2"/>
  <c r="I18" i="3" s="1"/>
  <c r="R6" i="2"/>
  <c r="I17" i="3" s="1"/>
  <c r="AF7" i="2"/>
  <c r="S7" i="2"/>
  <c r="R7" i="2"/>
  <c r="AI11" i="11"/>
  <c r="AI14" i="11"/>
  <c r="I21" i="3"/>
  <c r="J33" i="3"/>
  <c r="I33" i="3"/>
  <c r="AK12" i="11"/>
  <c r="AI9" i="11"/>
  <c r="AJ9" i="11"/>
  <c r="AJ12" i="11"/>
  <c r="AJ14" i="11"/>
  <c r="AI8" i="11"/>
  <c r="AJ8" i="11"/>
  <c r="AL16" i="11"/>
  <c r="AN16" i="11" s="1"/>
  <c r="AK13" i="11"/>
  <c r="AI13" i="11"/>
  <c r="AJ8" i="2"/>
  <c r="AK8" i="2"/>
  <c r="AK10" i="11" l="1"/>
  <c r="AI10" i="11"/>
  <c r="AL10" i="11" s="1"/>
  <c r="AN10" i="11" s="1"/>
  <c r="Q10" i="11" s="1"/>
  <c r="AQ10" i="11" s="1"/>
  <c r="AI7" i="11"/>
  <c r="AH7" i="2"/>
  <c r="AK7" i="2" s="1"/>
  <c r="AJ7" i="11"/>
  <c r="AH6" i="2"/>
  <c r="AK6" i="2" s="1"/>
  <c r="AL11" i="11"/>
  <c r="Q11" i="11" s="1"/>
  <c r="AQ11" i="11" s="1"/>
  <c r="AL14" i="11"/>
  <c r="Q14" i="11" s="1"/>
  <c r="AQ14" i="11" s="1"/>
  <c r="AL12" i="11"/>
  <c r="AN12" i="11" s="1"/>
  <c r="Q12" i="11" s="1"/>
  <c r="AL9" i="11"/>
  <c r="AN9" i="11" s="1"/>
  <c r="Q9" i="11" s="1"/>
  <c r="AL8" i="11"/>
  <c r="AL13" i="11"/>
  <c r="AN13" i="11" s="1"/>
  <c r="AL8" i="2"/>
  <c r="AL7" i="11" l="1"/>
  <c r="AN7" i="11" s="1"/>
  <c r="Q7" i="11" s="1"/>
  <c r="AQ7" i="11" s="1"/>
  <c r="AJ7" i="2"/>
  <c r="AI7" i="2"/>
  <c r="AJ6" i="2"/>
  <c r="AI6" i="2"/>
  <c r="Q8" i="2"/>
  <c r="AQ8" i="2" s="1"/>
  <c r="Q13" i="11"/>
  <c r="AQ13" i="11" s="1"/>
  <c r="Q8" i="11"/>
  <c r="AQ8" i="11" s="1"/>
  <c r="AL7" i="2" l="1"/>
  <c r="AN7" i="2" s="1"/>
  <c r="Q7" i="2" s="1"/>
  <c r="AQ7" i="2" s="1"/>
  <c r="AL6" i="2"/>
  <c r="AN6" i="2" s="1"/>
  <c r="Q6" i="2" s="1"/>
  <c r="I16" i="3" s="1"/>
  <c r="N6" i="11"/>
  <c r="J14" i="3" l="1"/>
  <c r="J21" i="3"/>
  <c r="Y6" i="11"/>
  <c r="T9" i="11"/>
  <c r="T12" i="11"/>
  <c r="AQ12" i="11" s="1"/>
  <c r="T10" i="2" l="1"/>
  <c r="AQ10" i="2" s="1"/>
  <c r="AF6" i="11"/>
  <c r="R6" i="11"/>
  <c r="S6" i="11"/>
  <c r="T6" i="2"/>
  <c r="AQ9" i="11"/>
  <c r="AH6" i="11" l="1"/>
  <c r="AJ6" i="11" s="1"/>
  <c r="J17" i="3"/>
  <c r="I15" i="3"/>
  <c r="AQ6" i="2"/>
  <c r="I36" i="3" s="1"/>
  <c r="J18" i="3"/>
  <c r="AK6" i="11" l="1"/>
  <c r="AI6" i="11"/>
  <c r="I35" i="3"/>
  <c r="J15" i="3"/>
  <c r="AL6" i="11" l="1"/>
  <c r="AN6" i="11" s="1"/>
  <c r="Q6" i="11" s="1"/>
  <c r="AQ6" i="11" s="1"/>
  <c r="J36" i="3" s="1"/>
  <c r="J16" i="3"/>
  <c r="J3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<sst xmlns="http://schemas.openxmlformats.org/spreadsheetml/2006/main" count="406" uniqueCount="207">
  <si>
    <t>Employee Name</t>
  </si>
  <si>
    <t>Vacation Hours</t>
  </si>
  <si>
    <t>Sick Hours</t>
  </si>
  <si>
    <t>Overtime Hours</t>
  </si>
  <si>
    <t>Gross Pay</t>
  </si>
  <si>
    <t>Net Pay</t>
  </si>
  <si>
    <t>Payroll Calculator</t>
  </si>
  <si>
    <t>Regular Hours</t>
  </si>
  <si>
    <t>Employee Register</t>
  </si>
  <si>
    <t>ID</t>
  </si>
  <si>
    <t>Weekly</t>
  </si>
  <si>
    <t>Biweekly</t>
  </si>
  <si>
    <t>Semimonthly</t>
  </si>
  <si>
    <t>Monthly</t>
  </si>
  <si>
    <t>Quarterly</t>
  </si>
  <si>
    <t>Semiannually</t>
  </si>
  <si>
    <t>Annually</t>
  </si>
  <si>
    <t>Payroll Period</t>
  </si>
  <si>
    <t>Periods per Year</t>
  </si>
  <si>
    <t>Exempt
from
Overtime</t>
  </si>
  <si>
    <t>Allowance</t>
  </si>
  <si>
    <t>Over</t>
  </si>
  <si>
    <t>But not over</t>
  </si>
  <si>
    <t>Federal Allowance</t>
  </si>
  <si>
    <t>Pay
Frequency</t>
  </si>
  <si>
    <t>Federal Tax</t>
  </si>
  <si>
    <t>Percent</t>
  </si>
  <si>
    <t>Social Security</t>
  </si>
  <si>
    <t>State
Tax
(%)</t>
  </si>
  <si>
    <t>Medicare</t>
  </si>
  <si>
    <t>State
Tax</t>
  </si>
  <si>
    <t>Local
Tax
(%)</t>
  </si>
  <si>
    <t>Local
Tax</t>
  </si>
  <si>
    <t>State Tax</t>
  </si>
  <si>
    <t>Insurance</t>
  </si>
  <si>
    <t>Other</t>
  </si>
  <si>
    <t>From</t>
  </si>
  <si>
    <t>To</t>
  </si>
  <si>
    <t>YTD Payroll</t>
  </si>
  <si>
    <t>Pay Period</t>
  </si>
  <si>
    <t>Post-Tax Deductions</t>
  </si>
  <si>
    <t>Other Withholdings</t>
  </si>
  <si>
    <t>Address</t>
  </si>
  <si>
    <t>Social 
Security 
#</t>
  </si>
  <si>
    <t>Occupation</t>
  </si>
  <si>
    <t>M/F</t>
  </si>
  <si>
    <t>M</t>
  </si>
  <si>
    <t>F</t>
  </si>
  <si>
    <t>FICA Social Security</t>
  </si>
  <si>
    <t>FICA Medicare</t>
  </si>
  <si>
    <t>Hire Date</t>
  </si>
  <si>
    <t>Holiday Hours</t>
  </si>
  <si>
    <t>When adding more rows, insert new rows above this one</t>
  </si>
  <si>
    <t>Information contained in this employee register is highly confidential</t>
  </si>
  <si>
    <t>Federal
Allowance</t>
  </si>
  <si>
    <t>Annual
Salary
($)</t>
  </si>
  <si>
    <t>Regular
Hourly
Rate ($)</t>
  </si>
  <si>
    <t>Overtime
Hourly
Rate ($)</t>
  </si>
  <si>
    <t>Insurance
($)</t>
  </si>
  <si>
    <t>Taxable Compensation</t>
  </si>
  <si>
    <t>Adam Jones</t>
  </si>
  <si>
    <t>Senior Accountant</t>
  </si>
  <si>
    <t>Nichola Brown</t>
  </si>
  <si>
    <t>CR Manager</t>
  </si>
  <si>
    <t>Benny Erwin</t>
  </si>
  <si>
    <t xml:space="preserve">Applications PM </t>
  </si>
  <si>
    <t>111 Street, Town/City, ST, 00000</t>
  </si>
  <si>
    <t>***-**-6789</t>
  </si>
  <si>
    <t>***-**-4321</t>
  </si>
  <si>
    <t>***-**-0000</t>
  </si>
  <si>
    <t>Local Tax</t>
  </si>
  <si>
    <t>Other Post-Tax Deductions</t>
  </si>
  <si>
    <t>Insurance Deductions</t>
  </si>
  <si>
    <t>DATE</t>
  </si>
  <si>
    <t>REPORT</t>
  </si>
  <si>
    <t>IRS Report</t>
  </si>
  <si>
    <t>Max Amount</t>
  </si>
  <si>
    <t>Social Security Precalculations</t>
  </si>
  <si>
    <t>W-4 Form</t>
  </si>
  <si>
    <t>New W-4</t>
  </si>
  <si>
    <t>Single</t>
  </si>
  <si>
    <t>Married Joint</t>
  </si>
  <si>
    <t>Head of Household</t>
  </si>
  <si>
    <t>Old W-4</t>
  </si>
  <si>
    <t>Married</t>
  </si>
  <si>
    <t>Married but use Single rate</t>
  </si>
  <si>
    <t>W-4 (2020 or later)</t>
  </si>
  <si>
    <t>W-4 (before 2020)</t>
  </si>
  <si>
    <t>Exempt</t>
  </si>
  <si>
    <t>Filing Status</t>
  </si>
  <si>
    <t>Filing Status (W-4 from 2020 or later)</t>
  </si>
  <si>
    <t>Not Checked</t>
  </si>
  <si>
    <t>Filing Status (W-4 before 2020)</t>
  </si>
  <si>
    <t>FICA</t>
  </si>
  <si>
    <t>Pre-Tax Adjustments</t>
  </si>
  <si>
    <t>Health Insurance Premiums</t>
  </si>
  <si>
    <t>Health Insurance Premiums 
($)</t>
  </si>
  <si>
    <t>Other Deductions
($)</t>
  </si>
  <si>
    <t>Post-Tax Adjustments</t>
  </si>
  <si>
    <t>Yes</t>
  </si>
  <si>
    <t>No</t>
  </si>
  <si>
    <t>Other 
Dependents</t>
  </si>
  <si>
    <t>Step 4</t>
  </si>
  <si>
    <t>Step 3</t>
  </si>
  <si>
    <t>Dependents
Under Age 17</t>
  </si>
  <si>
    <t>Step 2</t>
  </si>
  <si>
    <t>Box in (c)</t>
  </si>
  <si>
    <t>Employee's Name</t>
  </si>
  <si>
    <t>Additional Amount to Withhold 
(With every paycheck)
($)</t>
  </si>
  <si>
    <t>(c)
Extra 
withholding
($)</t>
  </si>
  <si>
    <t xml:space="preserve">(b)
Deductions
($)
</t>
  </si>
  <si>
    <t>Hours</t>
  </si>
  <si>
    <t>Post-Tax Reimbursements</t>
  </si>
  <si>
    <t>Number of Allowances</t>
  </si>
  <si>
    <t>Periods Per Year</t>
  </si>
  <si>
    <t>Source: irs.gov/pub/irs-pdf/fw4.pdf (pg1)</t>
  </si>
  <si>
    <t>Qualifying children under age 17</t>
  </si>
  <si>
    <t>Other Dependents</t>
  </si>
  <si>
    <t>Daily</t>
  </si>
  <si>
    <t>Source: irs.gov/pub/irs-pdf/fw4.pdf (pg3)</t>
  </si>
  <si>
    <t>Single or Married Filing Separately</t>
  </si>
  <si>
    <t>Married Filing Jointly</t>
  </si>
  <si>
    <t>Source: irs.gov/pub/irs-pdf/p15t.pdf</t>
  </si>
  <si>
    <t>Adjusted Wage Amount</t>
  </si>
  <si>
    <t>STANDARD  - Old W-4</t>
  </si>
  <si>
    <t>HIGHER - New W-4</t>
  </si>
  <si>
    <t>STANDARD - New W-4</t>
  </si>
  <si>
    <t>Adjusted Federal Taxable Gross</t>
  </si>
  <si>
    <t>(Use these if the Form W-4 is from 2019 or earlier)</t>
  </si>
  <si>
    <t>(Use these if the Form W-4 is from 2020 or later 
and the box in Step 2 of Form W-4 IS checked)</t>
  </si>
  <si>
    <t>(Use these if the Form W-4 is from 2020 or later 
and the box in Step 2 of Form W-4 IS NOT checked)</t>
  </si>
  <si>
    <t>Wage Threashold</t>
  </si>
  <si>
    <t>MARRIED FILING JOINTLY</t>
  </si>
  <si>
    <t>Base Withholding Amount</t>
  </si>
  <si>
    <t>At least</t>
  </si>
  <si>
    <t>But less than</t>
  </si>
  <si>
    <t>The tentative amount to withhold is:</t>
  </si>
  <si>
    <t>Plus this percentage</t>
  </si>
  <si>
    <t>Excess over Threashold %</t>
  </si>
  <si>
    <t>Dependants (Step 3, New W-4)</t>
  </si>
  <si>
    <t>Dependant Adjusted Withholding</t>
  </si>
  <si>
    <t>SINGLE OR MARRIED FILING SEPARATELY</t>
  </si>
  <si>
    <t>HEAD OF HOUSEHOLD</t>
  </si>
  <si>
    <t>Table 6. Percentage Method - Amount for One Withholding Allowance</t>
  </si>
  <si>
    <t>With Forms W-4 From 2019 or Earlier</t>
  </si>
  <si>
    <t>Number of Annual Payments</t>
  </si>
  <si>
    <t>W-4 Step 2c</t>
  </si>
  <si>
    <t>New W-4 Form (Step 2)</t>
  </si>
  <si>
    <t>Checked</t>
  </si>
  <si>
    <t>Tentative Withholding</t>
  </si>
  <si>
    <t>Federal 
Tax</t>
  </si>
  <si>
    <t>Other Withholdings
($)</t>
  </si>
  <si>
    <t>RATES</t>
  </si>
  <si>
    <t>HOURS</t>
  </si>
  <si>
    <t>GROSS PAY</t>
  </si>
  <si>
    <t>YEAR-TO-DATE</t>
  </si>
  <si>
    <t>DEDUCTIONS</t>
  </si>
  <si>
    <t>CURRENT</t>
  </si>
  <si>
    <t>Tax Deferral Plan (401k)</t>
  </si>
  <si>
    <t>Tax Deferral Plan (401k)
(%)</t>
  </si>
  <si>
    <t>POST-TAX DEDUCTIONS</t>
  </si>
  <si>
    <t xml:space="preserve">Other </t>
  </si>
  <si>
    <t>PRE-TAX ADJUSTMENTS</t>
  </si>
  <si>
    <t>INCOME</t>
  </si>
  <si>
    <t>COMPENSATIONS</t>
  </si>
  <si>
    <t>Pre-Tax Deductions</t>
  </si>
  <si>
    <t>TOTAL</t>
  </si>
  <si>
    <t>Gross</t>
  </si>
  <si>
    <t>Deductions</t>
  </si>
  <si>
    <t>EMPLOYEE NAME / ADDRESS</t>
  </si>
  <si>
    <t>SSN</t>
  </si>
  <si>
    <t>-</t>
  </si>
  <si>
    <t>PAY PERIOD</t>
  </si>
  <si>
    <t>EMPLOYEE #</t>
  </si>
  <si>
    <t>PAY SCHED.</t>
  </si>
  <si>
    <t>111 Street Name</t>
  </si>
  <si>
    <t>City, St, 00000</t>
  </si>
  <si>
    <t>ABC Company</t>
  </si>
  <si>
    <t>Earning Statement</t>
  </si>
  <si>
    <t>Reimbursements</t>
  </si>
  <si>
    <t>Employee Tax Report</t>
  </si>
  <si>
    <t>EMPLOYEE</t>
  </si>
  <si>
    <t>Employee</t>
  </si>
  <si>
    <t>By Spreadsheet123.com</t>
  </si>
  <si>
    <t>Do not delete this worksheet.</t>
  </si>
  <si>
    <t>If necessary, you may hide this worksheet by right-clicking on the tab and selecting Hide from the menu.</t>
  </si>
  <si>
    <t>This spreadsheet, including all worksheets and associated content is considered an intellectual property of Spreadsheet123 LTD and protected by intellectual property and copyright laws of United Kingdom and other intellectual property and copyright treaties.</t>
  </si>
  <si>
    <t>Full license agreement is available on our website. Please click on the link below or copy and paste the link URL to your browser to learn how you may or may not use this template.</t>
  </si>
  <si>
    <t>License Agreement</t>
  </si>
  <si>
    <t>https://www.spreadsheet123.com/calculators/payroll-calculator</t>
  </si>
  <si>
    <t>https://www.spreadsheet123.com/EULA/companyuse-EULA.html</t>
  </si>
  <si>
    <t>Step 4(c)
Extra 
withholding</t>
  </si>
  <si>
    <t>Exempt from 
FICA</t>
  </si>
  <si>
    <t>FICA Status</t>
  </si>
  <si>
    <t>Not Exempt</t>
  </si>
  <si>
    <t>Disclaimer:</t>
  </si>
  <si>
    <t>This template is provided as-is for informational, illustrative, or/and educational purposes only and under no circumstances should be construed as financial, legal, or tax advice.
The results provided by this calculator are only estimates and may not apply to your specific situation.
Spreadsheet123 LTD strongly recommends seeking the advice of qualified professionals regarding financial or legal decisions.
Spreadsheet123 LTD reserves the right to make changes to this software without notification.</t>
  </si>
  <si>
    <t>Federal Tax Calculation (New and Old W-4 Forms)</t>
  </si>
  <si>
    <t>Taxable
Gross</t>
  </si>
  <si>
    <t>Withholdings</t>
  </si>
  <si>
    <t>Tables below are copied from Page 11 of IRS Publication 15-T and must be updated every year.</t>
  </si>
  <si>
    <t>Federal Tax Tables - 2024</t>
  </si>
  <si>
    <t>Dependents - Step 3 W-4 Form (Page1) - 2024</t>
  </si>
  <si>
    <t>Social Security Tax Cap - 2024</t>
  </si>
  <si>
    <t>Standard Deductions - Step 4(b) W-4 Form (Page 3) - 2024</t>
  </si>
  <si>
    <t>Percentage Method Tables for Income Tax Withholding (For Wages Paid in 2024, using New W-4)</t>
  </si>
  <si>
    <t>← See Page 62 of IRS 2024 Publication 15-T (Table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</si>
</sst>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quot;$&quot;* #,##0.00_);_(&quot;$&quot;* \(#,##0.00\);_(&quot;$&quot;* &quot;-&quot;??_);_(@_)"/>
    <numFmt numFmtId="165" formatCode="&quot;$&quot;#,##0.00"/>
    <numFmt numFmtId="166" formatCode=";;"/>
    <numFmt numFmtId="167" formatCode="0.0%"/>
    <numFmt numFmtId="168" formatCode="mm/dd/yy;@"/>
    <numFmt numFmtId="169" formatCode="[$-409]d\-mmm\-yy;@"/>
    <numFmt numFmtId="170" formatCode="_(#,##0.00_);_(\(#,##0.00\);_(&quot;-&quot;??_);_(@_)"/>
    <numFmt numFmtId="171" formatCode="_(&quot;$&quot;* #,##0.000_);_(&quot;$&quot;* \(#,##0.000\);_(&quot;$&quot;* &quot;-&quot;??_);_(@_)"/>
    <numFmt numFmtId="172" formatCode="_*\ #,##0.00_-;\-* #,##0.00_-;_*\ &quot;&quot;??_-;_-@_-"/>
    <numFmt numFmtId="173" formatCode="mmm\ d\,\ yyyy"/>
    <numFmt numFmtId="174" formatCode="&quot;   &quot;@"/>
    <numFmt numFmtId="175" formatCode="_(&quot;$&quot;* #,##0_);_(&quot;$&quot;* \(#,##0\);_(&quot;$&quot;* &quot;-&quot;??_);_(@_)"/>
  </numFmts>
  <fonts count="54" x14ac:knownFonts="1">
    <font>
      <sz val="10"/>
      <name val="Arial"/>
    </font>
    <font>
      <sz val="11"/>
      <color theme="1"/>
      <name val="Arial"/>
      <family val="2"/>
    </font>
    <font>
      <sz val="10"/>
      <name val="Arial"/>
      <family val="2"/>
    </font>
    <font>
      <sz val="8"/>
      <name val="Arial"/>
      <family val="2"/>
    </font>
    <font>
      <sz val="10"/>
      <name val="Arial"/>
      <family val="2"/>
    </font>
    <font>
      <b/>
      <sz val="8"/>
      <color indexed="9"/>
      <name val="Arial"/>
      <family val="2"/>
    </font>
    <font>
      <sz val="9"/>
      <name val="Arial"/>
      <family val="2"/>
    </font>
    <font>
      <b/>
      <sz val="9"/>
      <name val="Arial"/>
      <family val="2"/>
    </font>
    <font>
      <b/>
      <sz val="10"/>
      <name val="Arial"/>
      <family val="2"/>
    </font>
    <font>
      <b/>
      <sz val="10"/>
      <name val="Arial"/>
      <family val="2"/>
    </font>
    <font>
      <b/>
      <sz val="11"/>
      <name val="Arial"/>
      <family val="2"/>
    </font>
    <font>
      <u/>
      <sz val="10"/>
      <color indexed="12"/>
      <name val="Arial"/>
      <family val="2"/>
    </font>
    <font>
      <b/>
      <sz val="10"/>
      <color indexed="9"/>
      <name val="Arial"/>
      <family val="2"/>
    </font>
    <font>
      <sz val="28"/>
      <color indexed="18"/>
      <name val="Arial"/>
      <family val="2"/>
    </font>
    <font>
      <sz val="8"/>
      <name val="Arial"/>
      <family val="2"/>
    </font>
    <font>
      <b/>
      <sz val="12"/>
      <name val="Arial"/>
      <family val="2"/>
    </font>
    <font>
      <sz val="10"/>
      <color indexed="9"/>
      <name val="Arial"/>
      <family val="2"/>
    </font>
    <font>
      <i/>
      <sz val="10"/>
      <name val="Arial"/>
      <family val="2"/>
    </font>
    <font>
      <b/>
      <i/>
      <sz val="10"/>
      <name val="Arial"/>
      <family val="2"/>
    </font>
    <font>
      <sz val="10"/>
      <color indexed="8"/>
      <name val="Arial"/>
      <family val="2"/>
    </font>
    <font>
      <sz val="7"/>
      <color indexed="8"/>
      <name val="Verdana"/>
      <family val="2"/>
    </font>
    <font>
      <sz val="7"/>
      <color indexed="8"/>
      <name val="Calibri"/>
      <family val="2"/>
    </font>
    <font>
      <sz val="14"/>
      <color theme="0"/>
      <name val="Arial"/>
      <family val="2"/>
    </font>
    <font>
      <b/>
      <sz val="10"/>
      <color theme="4" tint="-0.499984740745262"/>
      <name val="Arial"/>
      <family val="2"/>
    </font>
    <font>
      <sz val="28"/>
      <color theme="4" tint="-0.499984740745262"/>
      <name val="Arial"/>
      <family val="2"/>
    </font>
    <font>
      <sz val="10"/>
      <color theme="0"/>
      <name val="Arial"/>
      <family val="2"/>
    </font>
    <font>
      <sz val="11"/>
      <color theme="0"/>
      <name val="Arial"/>
      <family val="2"/>
    </font>
    <font>
      <b/>
      <sz val="11"/>
      <color indexed="8"/>
      <name val="Arial"/>
      <family val="2"/>
    </font>
    <font>
      <sz val="9"/>
      <color theme="0" tint="-0.499984740745262"/>
      <name val="Arial"/>
      <family val="2"/>
    </font>
    <font>
      <b/>
      <sz val="28"/>
      <color indexed="18"/>
      <name val="Arial"/>
      <family val="2"/>
    </font>
    <font>
      <b/>
      <sz val="28"/>
      <color theme="4" tint="0.79998168889431442"/>
      <name val="Arial"/>
      <family val="2"/>
    </font>
    <font>
      <b/>
      <sz val="10"/>
      <color indexed="12"/>
      <name val="Arial"/>
      <family val="2"/>
    </font>
    <font>
      <b/>
      <sz val="10"/>
      <color theme="4" tint="0.79998168889431442"/>
      <name val="Arial"/>
      <family val="2"/>
    </font>
    <font>
      <b/>
      <sz val="11"/>
      <color rgb="FF004269"/>
      <name val="Arial"/>
      <family val="2"/>
    </font>
    <font>
      <b/>
      <sz val="12"/>
      <color theme="4" tint="-0.249977111117893"/>
      <name val="Arial"/>
      <family val="2"/>
    </font>
    <font>
      <sz val="28"/>
      <color theme="4" tint="-0.249977111117893"/>
      <name val="Arial"/>
      <family val="2"/>
    </font>
    <font>
      <sz val="10"/>
      <color theme="4" tint="-0.249977111117893"/>
      <name val="Arial"/>
      <family val="2"/>
    </font>
    <font>
      <b/>
      <sz val="10"/>
      <color theme="4" tint="-0.249977111117893"/>
      <name val="Arial"/>
      <family val="2"/>
    </font>
    <font>
      <sz val="10"/>
      <color theme="4" tint="-0.499984740745262"/>
      <name val="Arial"/>
      <family val="2"/>
    </font>
    <font>
      <sz val="11"/>
      <color rgb="FF00B050"/>
      <name val="Calibri"/>
      <family val="2"/>
    </font>
    <font>
      <sz val="20"/>
      <color theme="0"/>
      <name val="Arial"/>
      <family val="2"/>
    </font>
    <font>
      <b/>
      <sz val="18"/>
      <color theme="0"/>
      <name val="Arial"/>
      <family val="2"/>
    </font>
    <font>
      <sz val="12"/>
      <color theme="1"/>
      <name val="Arial"/>
      <family val="2"/>
    </font>
    <font>
      <b/>
      <sz val="13"/>
      <color theme="1"/>
      <name val="Arial"/>
      <family val="2"/>
    </font>
    <font>
      <sz val="13"/>
      <color theme="1"/>
      <name val="Arial"/>
      <family val="2"/>
    </font>
    <font>
      <b/>
      <sz val="13"/>
      <name val="Arial"/>
      <family val="2"/>
    </font>
    <font>
      <u/>
      <sz val="13"/>
      <color theme="10"/>
      <name val="Arial"/>
      <family val="2"/>
    </font>
    <font>
      <b/>
      <sz val="10"/>
      <color rgb="FFFF0000"/>
      <name val="Arial"/>
      <family val="2"/>
    </font>
    <font>
      <sz val="11"/>
      <color rgb="FFFF0000"/>
      <name val="Calibri"/>
      <family val="2"/>
    </font>
    <font>
      <sz val="11"/>
      <name val="Arial"/>
      <family val="2"/>
    </font>
    <font>
      <u/>
      <sz val="10"/>
      <color indexed="48"/>
      <name val="Arial"/>
      <family val="2"/>
    </font>
    <font>
      <b/>
      <sz val="10"/>
      <color theme="1" tint="0.499984740745262"/>
      <name val="Arial"/>
      <family val="2"/>
    </font>
    <font>
      <sz val="8"/>
      <color theme="1" tint="0.499984740745262"/>
      <name val="Arial"/>
      <family val="2"/>
    </font>
    <font>
      <b/>
      <sz val="10"/>
      <color theme="0"/>
      <name val="Arial"/>
      <family val="2"/>
    </font>
  </fonts>
  <fills count="16">
    <fill>
      <patternFill patternType="none"/>
    </fill>
    <fill>
      <patternFill patternType="gray125"/>
    </fill>
    <fill>
      <patternFill patternType="solid">
        <fgColor indexed="9"/>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gray125">
        <bgColor indexed="9"/>
      </patternFill>
    </fill>
    <fill>
      <patternFill patternType="solid">
        <fgColor theme="4" tint="0.39997558519241921"/>
        <bgColor indexed="64"/>
      </patternFill>
    </fill>
    <fill>
      <patternFill patternType="solid">
        <fgColor theme="4" tint="-0.499984740745262"/>
        <bgColor indexed="64"/>
      </patternFill>
    </fill>
    <fill>
      <patternFill patternType="solid">
        <fgColor theme="4" tint="0.59999389629810485"/>
        <bgColor indexed="64"/>
      </patternFill>
    </fill>
    <fill>
      <patternFill patternType="gray125">
        <bgColor theme="4" tint="0.59999389629810485"/>
      </patternFill>
    </fill>
    <fill>
      <patternFill patternType="solid">
        <fgColor theme="1" tint="0.249977111117893"/>
        <bgColor indexed="64"/>
      </patternFill>
    </fill>
    <fill>
      <patternFill patternType="gray125">
        <fgColor theme="0" tint="-0.499984740745262"/>
        <bgColor indexed="9"/>
      </patternFill>
    </fill>
    <fill>
      <patternFill patternType="solid">
        <fgColor theme="0" tint="-0.14999847407452621"/>
        <bgColor indexed="64"/>
      </patternFill>
    </fill>
    <fill>
      <patternFill patternType="solid">
        <fgColor theme="3" tint="0.39997558519241921"/>
        <bgColor indexed="64"/>
      </patternFill>
    </fill>
    <fill>
      <patternFill patternType="solid">
        <fgColor theme="6" tint="-0.249977111117893"/>
        <bgColor indexed="64"/>
      </patternFill>
    </fill>
  </fills>
  <borders count="22">
    <border>
      <left/>
      <right/>
      <top/>
      <bottom/>
      <diagonal/>
    </border>
    <border>
      <left style="thin">
        <color indexed="22"/>
      </left>
      <right style="thin">
        <color indexed="22"/>
      </right>
      <top style="thin">
        <color indexed="22"/>
      </top>
      <bottom style="thin">
        <color indexed="22"/>
      </bottom>
      <diagonal/>
    </border>
    <border>
      <left style="thin">
        <color indexed="22"/>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indexed="9"/>
      </right>
      <top style="thin">
        <color theme="0"/>
      </top>
      <bottom style="thin">
        <color theme="0"/>
      </bottom>
      <diagonal/>
    </border>
    <border>
      <left style="thin">
        <color indexed="9"/>
      </left>
      <right style="thin">
        <color theme="0"/>
      </right>
      <top style="thin">
        <color theme="0"/>
      </top>
      <bottom style="thin">
        <color theme="0"/>
      </bottom>
      <diagonal/>
    </border>
    <border>
      <left/>
      <right/>
      <top style="thin">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bottom style="thick">
        <color theme="4" tint="-0.24994659260841701"/>
      </bottom>
      <diagonal/>
    </border>
    <border>
      <left style="thin">
        <color theme="0" tint="-0.14996795556505021"/>
      </left>
      <right style="thin">
        <color theme="0" tint="-0.14996795556505021"/>
      </right>
      <top style="thin">
        <color theme="0" tint="-0.14993743705557422"/>
      </top>
      <bottom style="thin">
        <color theme="0" tint="-0.14996795556505021"/>
      </bottom>
      <diagonal/>
    </border>
    <border>
      <left style="thin">
        <color indexed="9"/>
      </left>
      <right style="thin">
        <color indexed="9"/>
      </right>
      <top style="thin">
        <color indexed="9"/>
      </top>
      <bottom style="thin">
        <color theme="0"/>
      </bottom>
      <diagonal/>
    </border>
  </borders>
  <cellStyleXfs count="2">
    <xf numFmtId="0" fontId="0" fillId="0" borderId="0"/>
    <xf numFmtId="0" fontId="11" fillId="0" borderId="0" applyNumberFormat="0" applyFill="0" applyBorder="0" applyAlignment="0" applyProtection="0">
      <alignment vertical="top"/>
      <protection locked="0"/>
    </xf>
  </cellStyleXfs>
  <cellXfs count="299">
    <xf numFmtId="0" fontId="0" fillId="0" borderId="0" xfId="0"/>
    <xf numFmtId="0" fontId="0" fillId="0" borderId="0" xfId="0" applyAlignment="1">
      <alignment horizontal="center"/>
    </xf>
    <xf numFmtId="0" fontId="0" fillId="0" borderId="0" xfId="0" applyAlignment="1">
      <alignment horizontal="left" indent="1"/>
    </xf>
    <xf numFmtId="0" fontId="0" fillId="0" borderId="0" xfId="0" applyAlignment="1">
      <alignment vertical="center"/>
    </xf>
    <xf numFmtId="167" fontId="0" fillId="0" borderId="0" xfId="0" applyNumberFormat="1"/>
    <xf numFmtId="167" fontId="0" fillId="0" borderId="0" xfId="0" applyNumberFormat="1" applyAlignment="1">
      <alignment vertical="center"/>
    </xf>
    <xf numFmtId="164" fontId="8" fillId="0" borderId="0" xfId="0" applyNumberFormat="1" applyFont="1" applyAlignment="1" applyProtection="1">
      <alignment horizontal="left" vertical="center" indent="1"/>
      <protection hidden="1"/>
    </xf>
    <xf numFmtId="0" fontId="15" fillId="0" borderId="0" xfId="0" applyFont="1"/>
    <xf numFmtId="167" fontId="15" fillId="0" borderId="0" xfId="0" applyNumberFormat="1" applyFont="1"/>
    <xf numFmtId="0" fontId="18" fillId="0" borderId="0" xfId="0" applyFont="1" applyAlignment="1">
      <alignment horizontal="left" indent="3"/>
    </xf>
    <xf numFmtId="0" fontId="15" fillId="0" borderId="0" xfId="0" applyFont="1" applyAlignment="1">
      <alignment vertical="center"/>
    </xf>
    <xf numFmtId="0" fontId="10" fillId="0" borderId="0" xfId="0" applyFont="1" applyAlignment="1">
      <alignment vertical="center"/>
    </xf>
    <xf numFmtId="0" fontId="2" fillId="0" borderId="3" xfId="0" applyFont="1" applyBorder="1" applyAlignment="1">
      <alignment vertical="center"/>
    </xf>
    <xf numFmtId="0" fontId="19" fillId="0" borderId="3" xfId="0" applyFont="1" applyBorder="1" applyAlignment="1">
      <alignment horizontal="left" vertical="center"/>
    </xf>
    <xf numFmtId="0" fontId="27" fillId="0" borderId="0" xfId="0" applyFont="1" applyAlignment="1">
      <alignment horizontal="left" vertical="center"/>
    </xf>
    <xf numFmtId="0" fontId="0" fillId="3" borderId="0" xfId="0" applyFill="1" applyAlignment="1">
      <alignment horizontal="center" vertical="center"/>
    </xf>
    <xf numFmtId="0" fontId="0" fillId="3" borderId="0" xfId="0" applyFill="1" applyAlignment="1">
      <alignment vertical="center"/>
    </xf>
    <xf numFmtId="0" fontId="5" fillId="3" borderId="0" xfId="0" applyFont="1" applyFill="1" applyAlignment="1">
      <alignment horizontal="center" vertical="center" wrapText="1"/>
    </xf>
    <xf numFmtId="0" fontId="30" fillId="3" borderId="0" xfId="0" applyFont="1" applyFill="1" applyAlignment="1">
      <alignment vertical="center"/>
    </xf>
    <xf numFmtId="0" fontId="30" fillId="3" borderId="0" xfId="0" applyFont="1" applyFill="1" applyAlignment="1">
      <alignment horizontal="left" vertical="center"/>
    </xf>
    <xf numFmtId="0" fontId="30" fillId="3" borderId="0" xfId="0" applyFont="1" applyFill="1" applyAlignment="1">
      <alignment horizontal="center" vertical="center"/>
    </xf>
    <xf numFmtId="0" fontId="13" fillId="3" borderId="0" xfId="0" applyFont="1" applyFill="1" applyAlignment="1">
      <alignment horizontal="center" vertical="center"/>
    </xf>
    <xf numFmtId="0" fontId="13" fillId="3" borderId="0" xfId="0" applyFont="1" applyFill="1" applyAlignment="1">
      <alignment vertical="center"/>
    </xf>
    <xf numFmtId="0" fontId="0" fillId="7" borderId="0" xfId="0" applyFill="1"/>
    <xf numFmtId="0" fontId="0" fillId="7" borderId="0" xfId="0" applyFill="1" applyAlignment="1">
      <alignment horizontal="left" indent="1"/>
    </xf>
    <xf numFmtId="0" fontId="0" fillId="7" borderId="0" xfId="0" applyFill="1" applyAlignment="1">
      <alignment horizontal="center"/>
    </xf>
    <xf numFmtId="0" fontId="5" fillId="3" borderId="10" xfId="0" applyFont="1" applyFill="1" applyBorder="1" applyAlignment="1">
      <alignment horizontal="center" vertical="center" wrapText="1"/>
    </xf>
    <xf numFmtId="0" fontId="16" fillId="11" borderId="4" xfId="0" applyFont="1" applyFill="1" applyBorder="1" applyAlignment="1">
      <alignment horizontal="center" vertical="center"/>
    </xf>
    <xf numFmtId="0" fontId="2" fillId="0" borderId="0" xfId="0" applyFont="1" applyAlignment="1">
      <alignment vertical="center"/>
    </xf>
    <xf numFmtId="0" fontId="6" fillId="2" borderId="3" xfId="0" applyFont="1" applyFill="1" applyBorder="1" applyAlignment="1" applyProtection="1">
      <alignment horizontal="center" vertical="center"/>
      <protection locked="0"/>
    </xf>
    <xf numFmtId="0" fontId="6" fillId="2" borderId="3" xfId="0" applyFont="1" applyFill="1" applyBorder="1" applyAlignment="1" applyProtection="1">
      <alignment horizontal="left" vertical="center" indent="1"/>
      <protection locked="0"/>
    </xf>
    <xf numFmtId="169" fontId="6" fillId="2" borderId="3" xfId="0" applyNumberFormat="1" applyFont="1" applyFill="1" applyBorder="1" applyAlignment="1" applyProtection="1">
      <alignment horizontal="center" vertical="center"/>
      <protection locked="0"/>
    </xf>
    <xf numFmtId="0" fontId="6" fillId="2" borderId="3" xfId="0" applyFont="1" applyFill="1" applyBorder="1" applyAlignment="1" applyProtection="1">
      <alignment horizontal="left" vertical="center"/>
      <protection locked="0"/>
    </xf>
    <xf numFmtId="170" fontId="6" fillId="2" borderId="3" xfId="0" applyNumberFormat="1" applyFont="1" applyFill="1" applyBorder="1" applyAlignment="1" applyProtection="1">
      <alignment horizontal="center" vertical="center"/>
      <protection locked="0"/>
    </xf>
    <xf numFmtId="165" fontId="6" fillId="2" borderId="3" xfId="0" applyNumberFormat="1" applyFont="1" applyFill="1" applyBorder="1" applyAlignment="1" applyProtection="1">
      <alignment horizontal="center" vertical="center"/>
      <protection locked="0"/>
    </xf>
    <xf numFmtId="10" fontId="6" fillId="2" borderId="3" xfId="0" applyNumberFormat="1" applyFont="1" applyFill="1" applyBorder="1" applyAlignment="1" applyProtection="1">
      <alignment horizontal="center" vertical="center"/>
      <protection locked="0"/>
    </xf>
    <xf numFmtId="0" fontId="0" fillId="0" borderId="3" xfId="0" applyBorder="1" applyProtection="1">
      <protection locked="0"/>
    </xf>
    <xf numFmtId="0" fontId="0" fillId="0" borderId="3" xfId="0" applyBorder="1" applyAlignment="1" applyProtection="1">
      <alignment horizontal="center"/>
      <protection locked="0"/>
    </xf>
    <xf numFmtId="0" fontId="16" fillId="11" borderId="0" xfId="0" applyFont="1" applyFill="1" applyAlignment="1">
      <alignment vertical="center"/>
    </xf>
    <xf numFmtId="0" fontId="28" fillId="12" borderId="3" xfId="0" applyFont="1" applyFill="1" applyBorder="1" applyAlignment="1" applyProtection="1">
      <alignment horizontal="center" vertical="center"/>
      <protection locked="0"/>
    </xf>
    <xf numFmtId="0" fontId="23" fillId="7" borderId="13" xfId="0" applyFont="1" applyFill="1" applyBorder="1" applyAlignment="1">
      <alignment vertical="center"/>
    </xf>
    <xf numFmtId="0" fontId="0" fillId="7" borderId="13" xfId="0" applyFill="1" applyBorder="1" applyAlignment="1">
      <alignment horizontal="left" vertical="center"/>
    </xf>
    <xf numFmtId="0" fontId="0" fillId="7" borderId="13" xfId="0" applyFill="1" applyBorder="1" applyAlignment="1">
      <alignment horizontal="center" vertical="center"/>
    </xf>
    <xf numFmtId="0" fontId="0" fillId="7" borderId="13" xfId="0" applyFill="1" applyBorder="1" applyAlignment="1">
      <alignment vertical="center"/>
    </xf>
    <xf numFmtId="0" fontId="0" fillId="7" borderId="12" xfId="0" applyFill="1" applyBorder="1" applyAlignment="1">
      <alignment vertical="center"/>
    </xf>
    <xf numFmtId="0" fontId="0" fillId="7" borderId="14" xfId="0" applyFill="1" applyBorder="1" applyAlignment="1">
      <alignment vertical="center"/>
    </xf>
    <xf numFmtId="168" fontId="6" fillId="0" borderId="3" xfId="0" applyNumberFormat="1" applyFont="1" applyBorder="1" applyAlignment="1" applyProtection="1">
      <alignment horizontal="center" vertical="center"/>
      <protection locked="0"/>
    </xf>
    <xf numFmtId="0" fontId="6" fillId="6" borderId="3" xfId="0" applyFont="1" applyFill="1" applyBorder="1" applyAlignment="1" applyProtection="1">
      <alignment horizontal="center" vertical="center"/>
      <protection locked="0"/>
    </xf>
    <xf numFmtId="164" fontId="6" fillId="2" borderId="3" xfId="0" applyNumberFormat="1" applyFont="1" applyFill="1" applyBorder="1" applyAlignment="1" applyProtection="1">
      <alignment horizontal="center" vertical="center"/>
      <protection locked="0"/>
    </xf>
    <xf numFmtId="0" fontId="6" fillId="9" borderId="3" xfId="0" applyFont="1" applyFill="1" applyBorder="1" applyAlignment="1" applyProtection="1">
      <alignment horizontal="center" vertical="center"/>
      <protection hidden="1"/>
    </xf>
    <xf numFmtId="166" fontId="6" fillId="9" borderId="3" xfId="0" applyNumberFormat="1" applyFont="1" applyFill="1" applyBorder="1" applyAlignment="1" applyProtection="1">
      <alignment horizontal="left" vertical="center"/>
      <protection hidden="1"/>
    </xf>
    <xf numFmtId="164" fontId="6" fillId="9" borderId="3" xfId="0" applyNumberFormat="1" applyFont="1" applyFill="1" applyBorder="1" applyAlignment="1" applyProtection="1">
      <alignment horizontal="center" vertical="center"/>
      <protection hidden="1"/>
    </xf>
    <xf numFmtId="0" fontId="13" fillId="0" borderId="0" xfId="0" applyFont="1"/>
    <xf numFmtId="167" fontId="15" fillId="0" borderId="0" xfId="0" applyNumberFormat="1" applyFont="1" applyAlignment="1">
      <alignment vertical="center"/>
    </xf>
    <xf numFmtId="0" fontId="17" fillId="0" borderId="0" xfId="0" applyFont="1" applyAlignment="1">
      <alignment vertical="top"/>
    </xf>
    <xf numFmtId="0" fontId="0" fillId="0" borderId="1" xfId="0" applyBorder="1"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17" fillId="0" borderId="0" xfId="0" applyFont="1" applyAlignment="1">
      <alignment vertical="center"/>
    </xf>
    <xf numFmtId="164" fontId="0" fillId="0" borderId="3" xfId="0" applyNumberFormat="1" applyBorder="1" applyAlignment="1">
      <alignment vertical="center"/>
    </xf>
    <xf numFmtId="0" fontId="17" fillId="0" borderId="0" xfId="0" applyFont="1" applyAlignment="1">
      <alignment vertical="center" wrapText="1"/>
    </xf>
    <xf numFmtId="0" fontId="18" fillId="0" borderId="0" xfId="0" applyFont="1" applyAlignment="1">
      <alignment horizontal="left" vertical="center"/>
    </xf>
    <xf numFmtId="0" fontId="18" fillId="0" borderId="0" xfId="0" applyFont="1" applyAlignment="1">
      <alignment vertical="center"/>
    </xf>
    <xf numFmtId="0" fontId="8" fillId="0" borderId="0" xfId="0" applyFont="1" applyAlignment="1">
      <alignment vertical="center"/>
    </xf>
    <xf numFmtId="167" fontId="8" fillId="0" borderId="0" xfId="0" applyNumberFormat="1" applyFont="1" applyAlignment="1">
      <alignment vertical="center"/>
    </xf>
    <xf numFmtId="167" fontId="16" fillId="0" borderId="2" xfId="0" applyNumberFormat="1" applyFont="1" applyBorder="1" applyAlignment="1">
      <alignment vertical="center"/>
    </xf>
    <xf numFmtId="164" fontId="0" fillId="0" borderId="1" xfId="0" applyNumberFormat="1" applyBorder="1" applyAlignment="1">
      <alignment vertical="center"/>
    </xf>
    <xf numFmtId="167" fontId="0" fillId="0" borderId="1" xfId="0" applyNumberFormat="1" applyBorder="1" applyAlignment="1">
      <alignment vertical="center"/>
    </xf>
    <xf numFmtId="167" fontId="0" fillId="0" borderId="2" xfId="0" applyNumberFormat="1" applyBorder="1" applyAlignment="1">
      <alignment vertical="center"/>
    </xf>
    <xf numFmtId="0" fontId="16" fillId="0" borderId="0" xfId="0" applyFont="1" applyAlignment="1">
      <alignment vertical="center" wrapText="1"/>
    </xf>
    <xf numFmtId="164" fontId="0" fillId="13" borderId="1" xfId="0" applyNumberFormat="1" applyFill="1" applyBorder="1" applyAlignment="1">
      <alignment vertical="center"/>
    </xf>
    <xf numFmtId="0" fontId="2" fillId="0" borderId="0" xfId="0" applyFont="1" applyAlignment="1">
      <alignment horizontal="left" vertical="center" indent="1"/>
    </xf>
    <xf numFmtId="0" fontId="16" fillId="3" borderId="1" xfId="0" applyFont="1" applyFill="1" applyBorder="1" applyAlignment="1">
      <alignment vertical="center" wrapText="1"/>
    </xf>
    <xf numFmtId="0" fontId="16" fillId="3" borderId="1" xfId="0" applyFont="1" applyFill="1" applyBorder="1" applyAlignment="1">
      <alignment horizontal="center" vertical="center" wrapText="1"/>
    </xf>
    <xf numFmtId="0" fontId="16" fillId="3" borderId="1" xfId="0" applyFont="1" applyFill="1" applyBorder="1" applyAlignment="1">
      <alignment vertical="center"/>
    </xf>
    <xf numFmtId="167" fontId="16" fillId="3" borderId="1" xfId="0" applyNumberFormat="1" applyFont="1" applyFill="1" applyBorder="1" applyAlignment="1">
      <alignment vertical="center" wrapText="1"/>
    </xf>
    <xf numFmtId="0" fontId="25" fillId="3" borderId="0" xfId="0" applyFont="1" applyFill="1" applyAlignment="1">
      <alignment vertical="center"/>
    </xf>
    <xf numFmtId="167" fontId="0" fillId="0" borderId="1" xfId="0" applyNumberFormat="1" applyBorder="1" applyAlignment="1">
      <alignment horizontal="center" vertical="center"/>
    </xf>
    <xf numFmtId="171" fontId="6" fillId="9" borderId="3" xfId="0" applyNumberFormat="1" applyFont="1" applyFill="1" applyBorder="1" applyAlignment="1" applyProtection="1">
      <alignment horizontal="center" vertical="center"/>
      <protection hidden="1"/>
    </xf>
    <xf numFmtId="10" fontId="6" fillId="9" borderId="3" xfId="0" applyNumberFormat="1" applyFont="1" applyFill="1" applyBorder="1" applyAlignment="1" applyProtection="1">
      <alignment horizontal="center" vertical="center"/>
      <protection hidden="1"/>
    </xf>
    <xf numFmtId="164" fontId="7" fillId="7" borderId="3" xfId="0" applyNumberFormat="1" applyFont="1" applyFill="1" applyBorder="1" applyAlignment="1" applyProtection="1">
      <alignment horizontal="center" vertical="center"/>
      <protection hidden="1"/>
    </xf>
    <xf numFmtId="10" fontId="0" fillId="0" borderId="3" xfId="0" applyNumberFormat="1" applyBorder="1"/>
    <xf numFmtId="0" fontId="6" fillId="0" borderId="3" xfId="0" applyFont="1" applyBorder="1" applyAlignment="1" applyProtection="1">
      <alignment horizontal="center" vertical="center"/>
      <protection locked="0"/>
    </xf>
    <xf numFmtId="165" fontId="6" fillId="9" borderId="3" xfId="0" applyNumberFormat="1" applyFont="1" applyFill="1" applyBorder="1" applyAlignment="1" applyProtection="1">
      <alignment horizontal="center" vertical="center"/>
      <protection hidden="1"/>
    </xf>
    <xf numFmtId="165" fontId="7" fillId="7" borderId="3" xfId="0" applyNumberFormat="1" applyFont="1" applyFill="1" applyBorder="1" applyAlignment="1" applyProtection="1">
      <alignment horizontal="center" vertical="center"/>
      <protection hidden="1"/>
    </xf>
    <xf numFmtId="172" fontId="2" fillId="2" borderId="18" xfId="0" applyNumberFormat="1" applyFont="1" applyFill="1" applyBorder="1" applyAlignment="1" applyProtection="1">
      <alignment horizontal="center" vertical="center"/>
      <protection hidden="1"/>
    </xf>
    <xf numFmtId="164" fontId="2" fillId="2" borderId="18" xfId="0" applyNumberFormat="1" applyFont="1" applyFill="1" applyBorder="1" applyAlignment="1" applyProtection="1">
      <alignment horizontal="right" vertical="center"/>
      <protection hidden="1"/>
    </xf>
    <xf numFmtId="164" fontId="2" fillId="2" borderId="0" xfId="0" applyNumberFormat="1" applyFont="1" applyFill="1" applyAlignment="1" applyProtection="1">
      <alignment horizontal="right" vertical="center"/>
      <protection hidden="1"/>
    </xf>
    <xf numFmtId="165" fontId="8" fillId="4" borderId="0" xfId="0" applyNumberFormat="1" applyFont="1" applyFill="1" applyAlignment="1" applyProtection="1">
      <alignment horizontal="left" vertical="center" indent="1"/>
      <protection hidden="1"/>
    </xf>
    <xf numFmtId="164" fontId="8" fillId="4" borderId="0" xfId="0" applyNumberFormat="1" applyFont="1" applyFill="1" applyAlignment="1" applyProtection="1">
      <alignment horizontal="left" vertical="center" indent="1"/>
      <protection hidden="1"/>
    </xf>
    <xf numFmtId="164" fontId="7" fillId="4" borderId="0" xfId="0" applyNumberFormat="1" applyFont="1" applyFill="1" applyAlignment="1" applyProtection="1">
      <alignment horizontal="left" vertical="center" indent="1"/>
      <protection hidden="1"/>
    </xf>
    <xf numFmtId="165" fontId="7" fillId="4" borderId="0" xfId="0" applyNumberFormat="1" applyFont="1" applyFill="1" applyAlignment="1" applyProtection="1">
      <alignment horizontal="left" vertical="center" indent="1"/>
      <protection hidden="1"/>
    </xf>
    <xf numFmtId="0" fontId="40" fillId="3" borderId="0" xfId="0" applyFont="1" applyFill="1" applyAlignment="1">
      <alignment horizontal="left" vertical="center"/>
    </xf>
    <xf numFmtId="0" fontId="41" fillId="3" borderId="0" xfId="0" applyFont="1" applyFill="1" applyAlignment="1">
      <alignment vertical="center"/>
    </xf>
    <xf numFmtId="0" fontId="26" fillId="3" borderId="0" xfId="0" applyFont="1" applyFill="1" applyAlignment="1">
      <alignment vertical="center"/>
    </xf>
    <xf numFmtId="0" fontId="26"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indent="1"/>
    </xf>
    <xf numFmtId="0" fontId="42" fillId="0" borderId="0" xfId="0" applyFont="1" applyAlignment="1">
      <alignment vertical="center"/>
    </xf>
    <xf numFmtId="0" fontId="11" fillId="0" borderId="0" xfId="1" applyAlignment="1" applyProtection="1">
      <alignment vertical="center"/>
    </xf>
    <xf numFmtId="0" fontId="43" fillId="0" borderId="0" xfId="0" applyFont="1" applyAlignment="1">
      <alignment vertical="center"/>
    </xf>
    <xf numFmtId="0" fontId="44" fillId="0" borderId="0" xfId="0" applyFont="1" applyAlignment="1">
      <alignment horizontal="left" vertical="center" indent="1"/>
    </xf>
    <xf numFmtId="0" fontId="44" fillId="0" borderId="0" xfId="0" applyFont="1" applyAlignment="1">
      <alignment vertical="center" wrapText="1"/>
    </xf>
    <xf numFmtId="0" fontId="44" fillId="0" borderId="0" xfId="0" applyFont="1" applyAlignment="1">
      <alignment horizontal="left" vertical="center" wrapText="1" indent="1"/>
    </xf>
    <xf numFmtId="0" fontId="44" fillId="0" borderId="0" xfId="0" applyFont="1" applyAlignment="1">
      <alignment vertical="center"/>
    </xf>
    <xf numFmtId="0" fontId="44" fillId="0" borderId="0" xfId="0" applyFont="1" applyAlignment="1" applyProtection="1">
      <alignment vertical="center" wrapText="1"/>
      <protection hidden="1"/>
    </xf>
    <xf numFmtId="0" fontId="44" fillId="0" borderId="0" xfId="0" applyFont="1" applyAlignment="1" applyProtection="1">
      <alignment horizontal="left" vertical="center" wrapText="1" indent="1"/>
      <protection hidden="1"/>
    </xf>
    <xf numFmtId="0" fontId="1" fillId="0" borderId="0" xfId="0" applyFont="1" applyAlignment="1" applyProtection="1">
      <alignment horizontal="left" vertical="center" wrapText="1" indent="1"/>
      <protection hidden="1"/>
    </xf>
    <xf numFmtId="0" fontId="44" fillId="0" borderId="0" xfId="0" applyFont="1" applyAlignment="1" applyProtection="1">
      <alignment vertical="center"/>
      <protection hidden="1"/>
    </xf>
    <xf numFmtId="0" fontId="44" fillId="0" borderId="0" xfId="0" applyFont="1" applyAlignment="1" applyProtection="1">
      <alignment horizontal="left" vertical="center" indent="1"/>
      <protection hidden="1"/>
    </xf>
    <xf numFmtId="0" fontId="1" fillId="0" borderId="0" xfId="0" applyFont="1" applyAlignment="1" applyProtection="1">
      <alignment horizontal="left" vertical="center" indent="1"/>
      <protection hidden="1"/>
    </xf>
    <xf numFmtId="0" fontId="45" fillId="0" borderId="0" xfId="0" applyFont="1" applyAlignment="1">
      <alignment vertical="center"/>
    </xf>
    <xf numFmtId="0" fontId="46" fillId="0" borderId="0" xfId="1" applyFont="1" applyAlignment="1" applyProtection="1">
      <alignment horizontal="left" vertical="center" indent="1"/>
    </xf>
    <xf numFmtId="0" fontId="0" fillId="0" borderId="0" xfId="0" applyProtection="1">
      <protection hidden="1"/>
    </xf>
    <xf numFmtId="0" fontId="0" fillId="0" borderId="0" xfId="0" applyAlignment="1" applyProtection="1">
      <alignment horizontal="left"/>
      <protection hidden="1"/>
    </xf>
    <xf numFmtId="0" fontId="0" fillId="0" borderId="0" xfId="0" applyAlignment="1" applyProtection="1">
      <alignment vertical="center"/>
      <protection hidden="1"/>
    </xf>
    <xf numFmtId="0" fontId="10" fillId="0" borderId="0" xfId="0" applyFont="1" applyAlignment="1" applyProtection="1">
      <alignment vertical="center"/>
      <protection hidden="1"/>
    </xf>
    <xf numFmtId="0" fontId="47" fillId="0" borderId="0" xfId="0" applyFont="1" applyAlignment="1" applyProtection="1">
      <alignment horizontal="left"/>
      <protection hidden="1"/>
    </xf>
    <xf numFmtId="0" fontId="48" fillId="0" borderId="0" xfId="0" applyFont="1" applyProtection="1">
      <protection hidden="1"/>
    </xf>
    <xf numFmtId="0" fontId="48" fillId="0" borderId="0" xfId="0" applyFont="1" applyAlignment="1" applyProtection="1">
      <alignment horizontal="left"/>
      <protection hidden="1"/>
    </xf>
    <xf numFmtId="0" fontId="0" fillId="0" borderId="0" xfId="0" applyAlignment="1" applyProtection="1">
      <alignment wrapText="1"/>
      <protection hidden="1"/>
    </xf>
    <xf numFmtId="0" fontId="21" fillId="0" borderId="0" xfId="0" applyFont="1" applyProtection="1">
      <protection hidden="1"/>
    </xf>
    <xf numFmtId="0" fontId="20" fillId="0" borderId="0" xfId="0" applyFont="1" applyProtection="1">
      <protection hidden="1"/>
    </xf>
    <xf numFmtId="0" fontId="21" fillId="0" borderId="0" xfId="0" applyFont="1" applyAlignment="1" applyProtection="1">
      <alignment horizontal="left"/>
      <protection hidden="1"/>
    </xf>
    <xf numFmtId="0" fontId="2" fillId="0" borderId="0" xfId="0" applyFont="1" applyAlignment="1">
      <alignment horizontal="left"/>
    </xf>
    <xf numFmtId="0" fontId="6" fillId="0" borderId="0" xfId="0" applyFont="1" applyAlignment="1">
      <alignment horizontal="left" vertical="center"/>
    </xf>
    <xf numFmtId="0" fontId="11" fillId="0" borderId="0" xfId="1" applyFill="1" applyBorder="1" applyAlignment="1" applyProtection="1">
      <alignment vertical="center"/>
    </xf>
    <xf numFmtId="0" fontId="49" fillId="0" borderId="0" xfId="0" applyFont="1" applyAlignment="1">
      <alignment horizontal="left"/>
    </xf>
    <xf numFmtId="0" fontId="11" fillId="0" borderId="0" xfId="1" applyFill="1" applyAlignment="1" applyProtection="1">
      <alignment horizontal="left"/>
    </xf>
    <xf numFmtId="0" fontId="2" fillId="0" borderId="0" xfId="0" applyFont="1"/>
    <xf numFmtId="0" fontId="16" fillId="0" borderId="0" xfId="0" applyFont="1"/>
    <xf numFmtId="0" fontId="50" fillId="0" borderId="0" xfId="1" applyFont="1" applyFill="1" applyBorder="1" applyAlignment="1" applyProtection="1">
      <alignment vertical="center"/>
      <protection hidden="1"/>
    </xf>
    <xf numFmtId="0" fontId="51" fillId="13" borderId="0" xfId="0" applyFont="1" applyFill="1" applyAlignment="1">
      <alignment horizontal="left" vertical="center" indent="1"/>
    </xf>
    <xf numFmtId="0" fontId="6" fillId="9" borderId="20" xfId="0" applyFont="1" applyFill="1" applyBorder="1" applyAlignment="1" applyProtection="1">
      <alignment horizontal="center" vertical="center"/>
      <protection hidden="1"/>
    </xf>
    <xf numFmtId="166" fontId="6" fillId="9" borderId="20" xfId="0" applyNumberFormat="1" applyFont="1" applyFill="1" applyBorder="1" applyAlignment="1" applyProtection="1">
      <alignment horizontal="left" vertical="center"/>
      <protection hidden="1"/>
    </xf>
    <xf numFmtId="168" fontId="6" fillId="0" borderId="20" xfId="0" applyNumberFormat="1" applyFont="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6" borderId="20" xfId="0" applyFont="1" applyFill="1" applyBorder="1" applyAlignment="1" applyProtection="1">
      <alignment horizontal="center" vertical="center"/>
      <protection locked="0"/>
    </xf>
    <xf numFmtId="164" fontId="6" fillId="2" borderId="20" xfId="0" applyNumberFormat="1" applyFont="1" applyFill="1" applyBorder="1" applyAlignment="1" applyProtection="1">
      <alignment horizontal="center" vertical="center"/>
      <protection locked="0"/>
    </xf>
    <xf numFmtId="164" fontId="6" fillId="9" borderId="20" xfId="0" applyNumberFormat="1" applyFont="1" applyFill="1" applyBorder="1" applyAlignment="1" applyProtection="1">
      <alignment horizontal="center" vertical="center"/>
      <protection hidden="1"/>
    </xf>
    <xf numFmtId="10" fontId="6" fillId="9" borderId="20" xfId="0" applyNumberFormat="1" applyFont="1" applyFill="1" applyBorder="1" applyAlignment="1" applyProtection="1">
      <alignment horizontal="center" vertical="center"/>
      <protection hidden="1"/>
    </xf>
    <xf numFmtId="164" fontId="7" fillId="7" borderId="20" xfId="0" applyNumberFormat="1" applyFont="1" applyFill="1" applyBorder="1" applyAlignment="1" applyProtection="1">
      <alignment horizontal="center" vertical="center"/>
      <protection hidden="1"/>
    </xf>
    <xf numFmtId="165" fontId="6" fillId="9" borderId="20" xfId="0" applyNumberFormat="1" applyFont="1" applyFill="1" applyBorder="1" applyAlignment="1" applyProtection="1">
      <alignment horizontal="center" vertical="center"/>
      <protection hidden="1"/>
    </xf>
    <xf numFmtId="171" fontId="6" fillId="9" borderId="20" xfId="0" applyNumberFormat="1" applyFont="1" applyFill="1" applyBorder="1" applyAlignment="1" applyProtection="1">
      <alignment horizontal="center" vertical="center"/>
      <protection hidden="1"/>
    </xf>
    <xf numFmtId="165" fontId="7" fillId="7" borderId="20" xfId="0" applyNumberFormat="1" applyFont="1" applyFill="1" applyBorder="1" applyAlignment="1" applyProtection="1">
      <alignment horizontal="center" vertical="center"/>
      <protection hidden="1"/>
    </xf>
    <xf numFmtId="170" fontId="6" fillId="9" borderId="3" xfId="0" applyNumberFormat="1" applyFont="1" applyFill="1" applyBorder="1" applyAlignment="1">
      <alignment horizontal="center" vertical="center"/>
    </xf>
    <xf numFmtId="170" fontId="28" fillId="10" borderId="3" xfId="0" applyNumberFormat="1" applyFont="1" applyFill="1" applyBorder="1" applyAlignment="1">
      <alignment horizontal="center" vertical="center"/>
    </xf>
    <xf numFmtId="0" fontId="13" fillId="0" borderId="0" xfId="0" applyFont="1" applyAlignment="1" applyProtection="1">
      <alignment vertical="center"/>
      <protection hidden="1"/>
    </xf>
    <xf numFmtId="0" fontId="35" fillId="0" borderId="0" xfId="0" applyFont="1" applyAlignment="1" applyProtection="1">
      <alignment horizontal="right"/>
      <protection hidden="1"/>
    </xf>
    <xf numFmtId="0" fontId="2" fillId="0" borderId="0" xfId="0" applyFont="1" applyAlignment="1" applyProtection="1">
      <alignment horizontal="left"/>
      <protection hidden="1"/>
    </xf>
    <xf numFmtId="0" fontId="2" fillId="0" borderId="19" xfId="0" applyFont="1" applyBorder="1" applyProtection="1">
      <protection hidden="1"/>
    </xf>
    <xf numFmtId="0" fontId="2" fillId="0" borderId="0" xfId="0" applyFont="1" applyProtection="1">
      <protection hidden="1"/>
    </xf>
    <xf numFmtId="0" fontId="6" fillId="0" borderId="0" xfId="0" applyFont="1" applyAlignment="1" applyProtection="1">
      <alignment horizontal="left" vertical="center"/>
      <protection hidden="1"/>
    </xf>
    <xf numFmtId="0" fontId="34" fillId="0" borderId="0" xfId="0" applyFont="1" applyAlignment="1" applyProtection="1">
      <alignment horizontal="left" vertical="center" indent="1"/>
      <protection hidden="1"/>
    </xf>
    <xf numFmtId="0" fontId="33" fillId="0" borderId="0" xfId="0" applyFont="1" applyAlignment="1" applyProtection="1">
      <alignment horizontal="left"/>
      <protection hidden="1"/>
    </xf>
    <xf numFmtId="0" fontId="11" fillId="0" borderId="0" xfId="1" applyFill="1" applyBorder="1" applyAlignment="1" applyProtection="1">
      <alignment vertical="center"/>
      <protection hidden="1"/>
    </xf>
    <xf numFmtId="0" fontId="2" fillId="0" borderId="0" xfId="0" applyFont="1" applyAlignment="1" applyProtection="1">
      <alignment horizontal="left" vertical="center" indent="1"/>
      <protection hidden="1"/>
    </xf>
    <xf numFmtId="0" fontId="49" fillId="0" borderId="0" xfId="0" applyFont="1" applyAlignment="1" applyProtection="1">
      <alignment horizontal="left"/>
      <protection hidden="1"/>
    </xf>
    <xf numFmtId="0" fontId="31" fillId="0" borderId="0" xfId="0" applyFont="1" applyProtection="1">
      <protection hidden="1"/>
    </xf>
    <xf numFmtId="0" fontId="32" fillId="3" borderId="0" xfId="0" applyFont="1" applyFill="1" applyAlignment="1" applyProtection="1">
      <alignment vertical="center"/>
      <protection hidden="1"/>
    </xf>
    <xf numFmtId="0" fontId="32" fillId="3" borderId="0" xfId="0" applyFont="1" applyFill="1" applyProtection="1">
      <protection hidden="1"/>
    </xf>
    <xf numFmtId="0" fontId="32" fillId="3" borderId="0" xfId="0" applyFont="1" applyFill="1" applyAlignment="1" applyProtection="1">
      <alignment horizontal="center" vertical="center"/>
      <protection hidden="1"/>
    </xf>
    <xf numFmtId="0" fontId="11" fillId="0" borderId="0" xfId="1" applyFill="1" applyAlignment="1" applyProtection="1">
      <alignment horizontal="left"/>
      <protection hidden="1"/>
    </xf>
    <xf numFmtId="0" fontId="2" fillId="0" borderId="0" xfId="0" applyFont="1" applyAlignment="1" applyProtection="1">
      <alignment horizontal="center" vertical="center"/>
      <protection hidden="1"/>
    </xf>
    <xf numFmtId="0" fontId="8" fillId="0" borderId="0" xfId="0" applyFont="1" applyAlignment="1" applyProtection="1">
      <alignment vertical="center"/>
      <protection hidden="1"/>
    </xf>
    <xf numFmtId="0" fontId="4" fillId="2" borderId="18" xfId="0" applyFont="1" applyFill="1" applyBorder="1" applyAlignment="1" applyProtection="1">
      <alignment horizontal="left" vertical="center" indent="1"/>
      <protection hidden="1"/>
    </xf>
    <xf numFmtId="165" fontId="2" fillId="2" borderId="18" xfId="0" applyNumberFormat="1" applyFont="1" applyFill="1" applyBorder="1" applyAlignment="1" applyProtection="1">
      <alignment horizontal="left" vertical="center" indent="1"/>
      <protection hidden="1"/>
    </xf>
    <xf numFmtId="0" fontId="2" fillId="0" borderId="0" xfId="0" applyFont="1" applyAlignment="1" applyProtection="1">
      <alignment vertical="center"/>
      <protection hidden="1"/>
    </xf>
    <xf numFmtId="2" fontId="2" fillId="0" borderId="0" xfId="0" applyNumberFormat="1" applyFont="1" applyAlignment="1" applyProtection="1">
      <alignment vertical="center"/>
      <protection hidden="1"/>
    </xf>
    <xf numFmtId="165" fontId="4" fillId="2" borderId="18" xfId="0" applyNumberFormat="1" applyFont="1" applyFill="1" applyBorder="1" applyAlignment="1" applyProtection="1">
      <alignment horizontal="left" vertical="center" indent="1"/>
      <protection hidden="1"/>
    </xf>
    <xf numFmtId="0" fontId="2" fillId="2" borderId="18" xfId="0" applyFont="1" applyFill="1" applyBorder="1" applyAlignment="1" applyProtection="1">
      <alignment horizontal="left" vertical="center" indent="1"/>
      <protection hidden="1"/>
    </xf>
    <xf numFmtId="0" fontId="32" fillId="3" borderId="0" xfId="0" applyFont="1" applyFill="1" applyAlignment="1" applyProtection="1">
      <alignment horizontal="left" vertical="center"/>
      <protection hidden="1"/>
    </xf>
    <xf numFmtId="0" fontId="51" fillId="13" borderId="0" xfId="0" applyFont="1" applyFill="1" applyAlignment="1" applyProtection="1">
      <alignment horizontal="left" vertical="center" indent="1"/>
      <protection hidden="1"/>
    </xf>
    <xf numFmtId="0" fontId="8" fillId="4" borderId="0" xfId="0" applyFont="1" applyFill="1" applyAlignment="1" applyProtection="1">
      <alignment horizontal="left" vertical="center" indent="1"/>
      <protection hidden="1"/>
    </xf>
    <xf numFmtId="0" fontId="7" fillId="4" borderId="0" xfId="0" applyFont="1" applyFill="1" applyAlignment="1" applyProtection="1">
      <alignment vertical="center"/>
      <protection hidden="1"/>
    </xf>
    <xf numFmtId="0" fontId="7" fillId="4" borderId="0" xfId="0" applyFont="1" applyFill="1" applyAlignment="1" applyProtection="1">
      <alignment horizontal="right" vertical="center" indent="1"/>
      <protection hidden="1"/>
    </xf>
    <xf numFmtId="0" fontId="2" fillId="4" borderId="0" xfId="0" applyFont="1" applyFill="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2" fillId="4" borderId="0" xfId="0" applyFont="1" applyFill="1" applyProtection="1">
      <protection hidden="1"/>
    </xf>
    <xf numFmtId="0" fontId="6" fillId="4" borderId="0" xfId="0" applyFont="1" applyFill="1" applyAlignment="1" applyProtection="1">
      <alignment horizontal="left" vertical="center" wrapText="1" indent="1"/>
      <protection hidden="1"/>
    </xf>
    <xf numFmtId="0" fontId="0" fillId="0" borderId="0" xfId="0" applyAlignment="1" applyProtection="1">
      <alignment horizontal="right"/>
      <protection hidden="1"/>
    </xf>
    <xf numFmtId="0" fontId="6" fillId="0" borderId="0" xfId="0" applyFont="1" applyAlignment="1" applyProtection="1">
      <alignment horizontal="left" vertical="center" wrapText="1" indent="1"/>
      <protection hidden="1"/>
    </xf>
    <xf numFmtId="0" fontId="7" fillId="0" borderId="0" xfId="0" applyFont="1" applyAlignment="1" applyProtection="1">
      <alignment horizontal="left" vertical="center"/>
      <protection hidden="1"/>
    </xf>
    <xf numFmtId="0" fontId="6" fillId="4" borderId="0" xfId="0" applyFont="1" applyFill="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2" fillId="4" borderId="0" xfId="0" applyFont="1" applyFill="1" applyAlignment="1" applyProtection="1">
      <alignment horizontal="left" wrapText="1"/>
      <protection hidden="1"/>
    </xf>
    <xf numFmtId="0" fontId="2" fillId="0" borderId="0" xfId="0" applyFont="1" applyAlignment="1" applyProtection="1">
      <alignment horizontal="left" wrapText="1"/>
      <protection hidden="1"/>
    </xf>
    <xf numFmtId="0" fontId="32" fillId="8" borderId="0" xfId="0" applyFont="1" applyFill="1" applyAlignment="1" applyProtection="1">
      <alignment horizontal="left" vertical="center"/>
      <protection hidden="1"/>
    </xf>
    <xf numFmtId="0" fontId="32" fillId="8" borderId="0" xfId="0" applyFont="1" applyFill="1" applyAlignment="1" applyProtection="1">
      <alignment horizontal="left"/>
      <protection hidden="1"/>
    </xf>
    <xf numFmtId="0" fontId="32" fillId="8" borderId="0" xfId="0" applyFont="1" applyFill="1" applyAlignment="1" applyProtection="1">
      <alignment vertical="center"/>
      <protection hidden="1"/>
    </xf>
    <xf numFmtId="0" fontId="16" fillId="0" borderId="0" xfId="0" applyFont="1" applyProtection="1">
      <protection hidden="1"/>
    </xf>
    <xf numFmtId="0" fontId="23" fillId="4" borderId="0" xfId="0" applyFont="1" applyFill="1" applyAlignment="1" applyProtection="1">
      <alignment vertical="center"/>
      <protection hidden="1"/>
    </xf>
    <xf numFmtId="0" fontId="23" fillId="4" borderId="0" xfId="0" applyFont="1" applyFill="1" applyProtection="1">
      <protection hidden="1"/>
    </xf>
    <xf numFmtId="2" fontId="23" fillId="4" borderId="0" xfId="0" applyNumberFormat="1" applyFont="1" applyFill="1" applyAlignment="1" applyProtection="1">
      <alignment vertical="center"/>
      <protection hidden="1"/>
    </xf>
    <xf numFmtId="0" fontId="30" fillId="3" borderId="0" xfId="0" applyFont="1" applyFill="1" applyAlignment="1" applyProtection="1">
      <alignment vertical="center"/>
      <protection hidden="1"/>
    </xf>
    <xf numFmtId="0" fontId="30" fillId="0" borderId="0" xfId="0" applyFont="1" applyAlignment="1" applyProtection="1">
      <alignment vertical="center"/>
      <protection hidden="1"/>
    </xf>
    <xf numFmtId="0" fontId="0" fillId="7" borderId="0" xfId="0" applyFill="1" applyAlignment="1" applyProtection="1">
      <alignment horizontal="left"/>
      <protection hidden="1"/>
    </xf>
    <xf numFmtId="0" fontId="0" fillId="7" borderId="0" xfId="0" applyFill="1" applyProtection="1">
      <protection hidden="1"/>
    </xf>
    <xf numFmtId="0" fontId="9" fillId="7" borderId="0" xfId="0" applyFont="1" applyFill="1" applyAlignment="1" applyProtection="1">
      <alignment vertical="center"/>
      <protection hidden="1"/>
    </xf>
    <xf numFmtId="14" fontId="0" fillId="7" borderId="0" xfId="0" applyNumberFormat="1" applyFill="1" applyAlignment="1" applyProtection="1">
      <alignment horizontal="center" vertical="center"/>
      <protection hidden="1"/>
    </xf>
    <xf numFmtId="0" fontId="0" fillId="7" borderId="13" xfId="0"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5" fillId="3" borderId="0" xfId="0" applyFont="1" applyFill="1" applyAlignment="1" applyProtection="1">
      <alignment horizontal="center" vertical="center" wrapText="1"/>
      <protection hidden="1"/>
    </xf>
    <xf numFmtId="0" fontId="12" fillId="3" borderId="0" xfId="0" applyFont="1" applyFill="1" applyAlignment="1" applyProtection="1">
      <alignment horizontal="center" vertical="center" wrapText="1"/>
      <protection hidden="1"/>
    </xf>
    <xf numFmtId="0" fontId="6" fillId="0" borderId="0" xfId="0" applyFont="1" applyAlignment="1" applyProtection="1">
      <alignment vertical="center"/>
      <protection hidden="1"/>
    </xf>
    <xf numFmtId="0" fontId="6" fillId="2" borderId="3" xfId="0" applyFont="1" applyFill="1" applyBorder="1" applyAlignment="1" applyProtection="1">
      <alignment horizontal="center" vertical="center"/>
      <protection hidden="1"/>
    </xf>
    <xf numFmtId="0" fontId="16" fillId="11" borderId="0" xfId="0" applyFont="1" applyFill="1" applyAlignment="1" applyProtection="1">
      <alignment vertical="center"/>
      <protection hidden="1"/>
    </xf>
    <xf numFmtId="0" fontId="12" fillId="11" borderId="0" xfId="0" applyFont="1" applyFill="1" applyAlignment="1" applyProtection="1">
      <alignment vertical="center"/>
      <protection hidden="1"/>
    </xf>
    <xf numFmtId="0" fontId="6" fillId="0" borderId="20" xfId="0" applyFont="1" applyBorder="1" applyAlignment="1" applyProtection="1">
      <alignment horizontal="center" vertical="center"/>
      <protection locked="0"/>
    </xf>
    <xf numFmtId="0" fontId="24" fillId="0" borderId="0" xfId="0" applyFont="1" applyAlignment="1" applyProtection="1">
      <alignment vertical="center"/>
      <protection hidden="1"/>
    </xf>
    <xf numFmtId="0" fontId="0" fillId="0" borderId="0" xfId="0" applyAlignment="1" applyProtection="1">
      <alignment horizontal="center"/>
      <protection hidden="1"/>
    </xf>
    <xf numFmtId="0" fontId="0" fillId="0" borderId="19" xfId="0" applyBorder="1" applyAlignment="1" applyProtection="1">
      <alignment vertical="center"/>
      <protection hidden="1"/>
    </xf>
    <xf numFmtId="0" fontId="0" fillId="0" borderId="19" xfId="0" applyBorder="1" applyAlignment="1" applyProtection="1">
      <alignment horizontal="center"/>
      <protection hidden="1"/>
    </xf>
    <xf numFmtId="0" fontId="0" fillId="0" borderId="19" xfId="0" applyBorder="1" applyProtection="1">
      <protection hidden="1"/>
    </xf>
    <xf numFmtId="0" fontId="0" fillId="5" borderId="0" xfId="0" applyFill="1" applyAlignment="1" applyProtection="1">
      <alignment vertical="center"/>
      <protection hidden="1"/>
    </xf>
    <xf numFmtId="0" fontId="0" fillId="5" borderId="0" xfId="0" applyFill="1" applyAlignment="1" applyProtection="1">
      <alignment horizontal="center"/>
      <protection hidden="1"/>
    </xf>
    <xf numFmtId="0" fontId="0" fillId="5" borderId="0" xfId="0" applyFill="1" applyProtection="1">
      <protection hidden="1"/>
    </xf>
    <xf numFmtId="0" fontId="37" fillId="5" borderId="0" xfId="0" applyFont="1" applyFill="1" applyAlignment="1" applyProtection="1">
      <alignment horizontal="left" vertical="center" indent="1"/>
      <protection hidden="1"/>
    </xf>
    <xf numFmtId="174" fontId="39" fillId="0" borderId="0" xfId="0" applyNumberFormat="1" applyFont="1" applyAlignment="1" applyProtection="1">
      <alignment vertical="center"/>
      <protection hidden="1"/>
    </xf>
    <xf numFmtId="0" fontId="36" fillId="5" borderId="0" xfId="0" applyFont="1" applyFill="1" applyAlignment="1" applyProtection="1">
      <alignment vertical="center"/>
      <protection hidden="1"/>
    </xf>
    <xf numFmtId="0" fontId="36" fillId="5" borderId="0" xfId="0" applyFont="1" applyFill="1" applyAlignment="1" applyProtection="1">
      <alignment horizontal="center"/>
      <protection hidden="1"/>
    </xf>
    <xf numFmtId="0" fontId="36" fillId="5" borderId="0" xfId="0" applyFont="1" applyFill="1" applyProtection="1">
      <protection hidden="1"/>
    </xf>
    <xf numFmtId="0" fontId="37" fillId="5" borderId="0" xfId="0" applyFont="1" applyFill="1" applyAlignment="1" applyProtection="1">
      <alignment horizontal="center"/>
      <protection hidden="1"/>
    </xf>
    <xf numFmtId="0" fontId="8" fillId="7" borderId="0" xfId="0" applyFont="1" applyFill="1" applyAlignment="1" applyProtection="1">
      <alignment horizontal="left" vertical="center" indent="1"/>
      <protection hidden="1"/>
    </xf>
    <xf numFmtId="0" fontId="8" fillId="7" borderId="0" xfId="0" applyFont="1" applyFill="1" applyAlignment="1" applyProtection="1">
      <alignment horizontal="center"/>
      <protection hidden="1"/>
    </xf>
    <xf numFmtId="0" fontId="8" fillId="7" borderId="0" xfId="0" applyFont="1" applyFill="1" applyProtection="1">
      <protection hidden="1"/>
    </xf>
    <xf numFmtId="0" fontId="23" fillId="4" borderId="0" xfId="0" applyFont="1" applyFill="1" applyAlignment="1" applyProtection="1">
      <alignment horizontal="left" vertical="center" indent="1"/>
      <protection hidden="1"/>
    </xf>
    <xf numFmtId="164" fontId="23" fillId="4" borderId="0" xfId="0" applyNumberFormat="1" applyFont="1" applyFill="1" applyAlignment="1" applyProtection="1">
      <alignment horizontal="center" vertical="center"/>
      <protection hidden="1"/>
    </xf>
    <xf numFmtId="0" fontId="38" fillId="4" borderId="0" xfId="0" applyFont="1" applyFill="1" applyProtection="1">
      <protection hidden="1"/>
    </xf>
    <xf numFmtId="0" fontId="6" fillId="2" borderId="3" xfId="0" applyFont="1" applyFill="1" applyBorder="1" applyAlignment="1" applyProtection="1">
      <alignment horizontal="left" vertical="center" indent="1"/>
      <protection hidden="1"/>
    </xf>
    <xf numFmtId="169" fontId="6" fillId="2" borderId="3" xfId="0" applyNumberFormat="1" applyFont="1" applyFill="1" applyBorder="1" applyAlignment="1" applyProtection="1">
      <alignment horizontal="center" vertical="center"/>
      <protection hidden="1"/>
    </xf>
    <xf numFmtId="0" fontId="6" fillId="2" borderId="3" xfId="0" applyFont="1" applyFill="1" applyBorder="1" applyAlignment="1" applyProtection="1">
      <alignment horizontal="left" vertical="center"/>
      <protection hidden="1"/>
    </xf>
    <xf numFmtId="170" fontId="6" fillId="2" borderId="3" xfId="0" applyNumberFormat="1" applyFont="1" applyFill="1" applyBorder="1" applyAlignment="1" applyProtection="1">
      <alignment horizontal="center" vertical="center"/>
      <protection hidden="1"/>
    </xf>
    <xf numFmtId="170" fontId="6" fillId="9" borderId="3" xfId="0" applyNumberFormat="1" applyFont="1" applyFill="1" applyBorder="1" applyAlignment="1" applyProtection="1">
      <alignment horizontal="center" vertical="center"/>
      <protection hidden="1"/>
    </xf>
    <xf numFmtId="170" fontId="28" fillId="10" borderId="3" xfId="0" applyNumberFormat="1" applyFont="1" applyFill="1" applyBorder="1" applyAlignment="1" applyProtection="1">
      <alignment horizontal="center" vertical="center"/>
      <protection hidden="1"/>
    </xf>
    <xf numFmtId="165" fontId="6" fillId="2" borderId="3" xfId="0" applyNumberFormat="1" applyFont="1" applyFill="1" applyBorder="1" applyAlignment="1" applyProtection="1">
      <alignment horizontal="center" vertical="center"/>
      <protection hidden="1"/>
    </xf>
    <xf numFmtId="0" fontId="28" fillId="12" borderId="3" xfId="0" applyFont="1" applyFill="1" applyBorder="1" applyAlignment="1" applyProtection="1">
      <alignment horizontal="center" vertical="center"/>
      <protection hidden="1"/>
    </xf>
    <xf numFmtId="10" fontId="6" fillId="2" borderId="3" xfId="0" applyNumberFormat="1" applyFont="1" applyFill="1" applyBorder="1" applyAlignment="1" applyProtection="1">
      <alignment horizontal="center" vertical="center"/>
      <protection hidden="1"/>
    </xf>
    <xf numFmtId="0" fontId="0" fillId="0" borderId="3" xfId="0" applyBorder="1" applyProtection="1">
      <protection hidden="1"/>
    </xf>
    <xf numFmtId="0" fontId="0" fillId="0" borderId="3" xfId="0" applyBorder="1" applyAlignment="1" applyProtection="1">
      <alignment horizontal="center"/>
      <protection hidden="1"/>
    </xf>
    <xf numFmtId="0" fontId="34" fillId="0" borderId="0" xfId="0" applyFont="1" applyAlignment="1" applyProtection="1">
      <alignment horizontal="left" vertical="center" indent="1"/>
      <protection locked="0"/>
    </xf>
    <xf numFmtId="0" fontId="2" fillId="0" borderId="0" xfId="0" applyFont="1" applyAlignment="1" applyProtection="1">
      <alignment horizontal="left" vertical="center" indent="1"/>
      <protection locked="0"/>
    </xf>
    <xf numFmtId="0" fontId="29" fillId="0" borderId="0" xfId="0" applyFont="1" applyAlignment="1" applyProtection="1">
      <alignment vertical="center"/>
      <protection locked="0"/>
    </xf>
    <xf numFmtId="0" fontId="13" fillId="0" borderId="0" xfId="0" applyFont="1" applyAlignment="1" applyProtection="1">
      <alignment vertical="center"/>
      <protection locked="0"/>
    </xf>
    <xf numFmtId="0" fontId="2" fillId="0" borderId="19" xfId="0" applyFont="1" applyBorder="1" applyProtection="1">
      <protection locked="0"/>
    </xf>
    <xf numFmtId="0" fontId="2" fillId="0" borderId="0" xfId="0" applyFont="1" applyProtection="1">
      <protection locked="0" hidden="1"/>
    </xf>
    <xf numFmtId="168" fontId="37" fillId="0" borderId="0" xfId="0" applyNumberFormat="1" applyFont="1" applyAlignment="1" applyProtection="1">
      <alignment horizontal="center" vertical="center"/>
      <protection hidden="1"/>
    </xf>
    <xf numFmtId="0" fontId="0" fillId="0" borderId="11" xfId="0" applyBorder="1" applyAlignment="1" applyProtection="1">
      <alignment horizontal="center" vertical="center"/>
      <protection locked="0"/>
    </xf>
    <xf numFmtId="0" fontId="29" fillId="3" borderId="0" xfId="0" applyFont="1" applyFill="1" applyAlignment="1" applyProtection="1">
      <alignment vertical="center"/>
      <protection hidden="1"/>
    </xf>
    <xf numFmtId="0" fontId="29" fillId="0" borderId="0" xfId="0" applyFont="1" applyAlignment="1" applyProtection="1">
      <alignment vertical="center"/>
      <protection hidden="1"/>
    </xf>
    <xf numFmtId="0" fontId="9" fillId="7" borderId="0" xfId="0" applyFont="1" applyFill="1" applyAlignment="1" applyProtection="1">
      <alignment horizontal="right" vertical="center" indent="1"/>
      <protection hidden="1"/>
    </xf>
    <xf numFmtId="168" fontId="0" fillId="7" borderId="0" xfId="0" applyNumberFormat="1" applyFill="1" applyAlignment="1" applyProtection="1">
      <alignment horizontal="center" vertical="center"/>
      <protection hidden="1"/>
    </xf>
    <xf numFmtId="14" fontId="0" fillId="0" borderId="0" xfId="0" applyNumberFormat="1" applyProtection="1">
      <protection hidden="1"/>
    </xf>
    <xf numFmtId="0" fontId="0" fillId="7" borderId="13" xfId="0" applyFill="1" applyBorder="1" applyProtection="1">
      <protection hidden="1"/>
    </xf>
    <xf numFmtId="0" fontId="6" fillId="6" borderId="3" xfId="0" applyFont="1" applyFill="1" applyBorder="1" applyAlignment="1" applyProtection="1">
      <alignment horizontal="center" vertical="center"/>
      <protection hidden="1"/>
    </xf>
    <xf numFmtId="164" fontId="6" fillId="2" borderId="3" xfId="0" applyNumberFormat="1" applyFont="1" applyFill="1" applyBorder="1" applyAlignment="1" applyProtection="1">
      <alignment horizontal="center" vertical="center"/>
      <protection hidden="1"/>
    </xf>
    <xf numFmtId="168" fontId="6" fillId="0" borderId="3" xfId="0" applyNumberFormat="1" applyFont="1" applyBorder="1" applyAlignment="1" applyProtection="1">
      <alignment horizontal="center" vertical="center"/>
      <protection hidden="1"/>
    </xf>
    <xf numFmtId="175" fontId="0" fillId="0" borderId="1" xfId="0" applyNumberFormat="1" applyBorder="1" applyAlignment="1">
      <alignment vertical="center"/>
    </xf>
    <xf numFmtId="175" fontId="0" fillId="13" borderId="1" xfId="0" applyNumberFormat="1" applyFill="1" applyBorder="1" applyAlignment="1">
      <alignment vertical="center"/>
    </xf>
    <xf numFmtId="0" fontId="5" fillId="3" borderId="10" xfId="0" applyFont="1" applyFill="1" applyBorder="1" applyAlignment="1">
      <alignment horizontal="center" vertical="center" wrapText="1"/>
    </xf>
    <xf numFmtId="0" fontId="5" fillId="3" borderId="0" xfId="0" applyFont="1" applyFill="1" applyAlignment="1">
      <alignment horizontal="center" vertical="center" wrapText="1"/>
    </xf>
    <xf numFmtId="0" fontId="12" fillId="11" borderId="6" xfId="0" applyFont="1" applyFill="1" applyBorder="1" applyAlignment="1">
      <alignment horizontal="center" vertical="center"/>
    </xf>
    <xf numFmtId="0" fontId="12" fillId="11" borderId="7" xfId="0" applyFont="1" applyFill="1" applyBorder="1" applyAlignment="1">
      <alignment horizontal="center" vertical="center"/>
    </xf>
    <xf numFmtId="0" fontId="5" fillId="3" borderId="0" xfId="0" applyFont="1" applyFill="1" applyAlignment="1">
      <alignment horizontal="left" vertical="center" wrapText="1" indent="1"/>
    </xf>
    <xf numFmtId="0" fontId="52" fillId="5" borderId="0" xfId="0" applyFont="1" applyFill="1" applyAlignment="1">
      <alignment horizontal="left" vertical="center" wrapText="1" indent="1"/>
    </xf>
    <xf numFmtId="0" fontId="12" fillId="8" borderId="8" xfId="0" applyFont="1" applyFill="1" applyBorder="1" applyAlignment="1">
      <alignment horizontal="center" vertical="center"/>
    </xf>
    <xf numFmtId="0" fontId="12" fillId="8" borderId="9"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8" borderId="7" xfId="0" applyFont="1" applyFill="1" applyBorder="1" applyAlignment="1">
      <alignment horizontal="center" vertical="center"/>
    </xf>
    <xf numFmtId="0" fontId="16" fillId="11" borderId="5" xfId="0" applyFont="1" applyFill="1" applyBorder="1" applyAlignment="1">
      <alignment horizontal="center" vertical="center"/>
    </xf>
    <xf numFmtId="0" fontId="16" fillId="11" borderId="7" xfId="0" applyFont="1" applyFill="1" applyBorder="1" applyAlignment="1">
      <alignment horizontal="center" vertical="center"/>
    </xf>
    <xf numFmtId="10" fontId="5" fillId="3" borderId="10" xfId="0" applyNumberFormat="1" applyFont="1" applyFill="1" applyBorder="1" applyAlignment="1">
      <alignment horizontal="center" vertical="center" wrapText="1"/>
    </xf>
    <xf numFmtId="10" fontId="5" fillId="3" borderId="0" xfId="0" applyNumberFormat="1" applyFont="1" applyFill="1" applyAlignment="1">
      <alignment horizontal="center" vertical="center" wrapText="1"/>
    </xf>
    <xf numFmtId="0" fontId="52" fillId="5" borderId="0" xfId="0" applyFont="1" applyFill="1" applyAlignment="1" applyProtection="1">
      <alignment horizontal="left" vertical="center" wrapText="1" indent="1"/>
      <protection hidden="1"/>
    </xf>
    <xf numFmtId="0" fontId="53" fillId="8" borderId="5" xfId="0" applyFont="1" applyFill="1" applyBorder="1" applyAlignment="1" applyProtection="1">
      <alignment horizontal="center" vertical="center"/>
      <protection hidden="1"/>
    </xf>
    <xf numFmtId="0" fontId="53" fillId="8" borderId="6" xfId="0" applyFont="1" applyFill="1" applyBorder="1" applyAlignment="1" applyProtection="1">
      <alignment horizontal="center" vertical="center"/>
      <protection hidden="1"/>
    </xf>
    <xf numFmtId="0" fontId="53" fillId="8" borderId="7" xfId="0" applyFont="1" applyFill="1" applyBorder="1" applyAlignment="1" applyProtection="1">
      <alignment horizontal="center" vertical="center"/>
      <protection hidden="1"/>
    </xf>
    <xf numFmtId="0" fontId="0" fillId="7" borderId="0" xfId="0" applyFill="1" applyAlignment="1" applyProtection="1">
      <alignment horizontal="left"/>
      <protection hidden="1"/>
    </xf>
    <xf numFmtId="0" fontId="12" fillId="8" borderId="21" xfId="0" applyFont="1" applyFill="1" applyBorder="1" applyAlignment="1" applyProtection="1">
      <alignment horizontal="center" vertical="center"/>
      <protection hidden="1"/>
    </xf>
    <xf numFmtId="0" fontId="12" fillId="8" borderId="4"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32" fillId="3" borderId="0" xfId="0" applyFont="1" applyFill="1" applyAlignment="1" applyProtection="1">
      <alignment horizontal="center" vertical="center"/>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vertical="center"/>
      <protection hidden="1"/>
    </xf>
    <xf numFmtId="173" fontId="2" fillId="0" borderId="0" xfId="0" applyNumberFormat="1" applyFont="1" applyAlignment="1" applyProtection="1">
      <alignment horizontal="right" vertical="center"/>
      <protection hidden="1"/>
    </xf>
    <xf numFmtId="173" fontId="2" fillId="0" borderId="0" xfId="0" applyNumberFormat="1" applyFont="1" applyAlignment="1" applyProtection="1">
      <alignment horizontal="left" vertical="center"/>
      <protection hidden="1"/>
    </xf>
    <xf numFmtId="0" fontId="22" fillId="14" borderId="0" xfId="0" applyFont="1" applyFill="1" applyAlignment="1" applyProtection="1">
      <alignment horizontal="left" vertical="center" indent="1"/>
      <protection hidden="1"/>
    </xf>
    <xf numFmtId="0" fontId="22" fillId="3" borderId="0" xfId="0" applyFont="1" applyFill="1" applyAlignment="1" applyProtection="1">
      <alignment horizontal="left" vertical="center" indent="1"/>
      <protection hidden="1"/>
    </xf>
    <xf numFmtId="0" fontId="22" fillId="15" borderId="0" xfId="0" applyFont="1" applyFill="1" applyAlignment="1" applyProtection="1">
      <alignment horizontal="left" vertical="center" indent="1"/>
      <protection hidden="1"/>
    </xf>
    <xf numFmtId="0" fontId="2" fillId="0" borderId="0" xfId="0" applyFont="1" applyAlignment="1">
      <alignment horizontal="left" vertical="center" wrapText="1"/>
    </xf>
    <xf numFmtId="0" fontId="2" fillId="0" borderId="3" xfId="0" applyFont="1" applyBorder="1" applyAlignment="1">
      <alignment horizontal="left" vertical="center" indent="1"/>
    </xf>
    <xf numFmtId="0" fontId="11" fillId="0" borderId="0" xfId="1" applyAlignment="1" applyProtection="1">
      <alignment vertical="center"/>
    </xf>
    <xf numFmtId="0" fontId="15" fillId="0" borderId="0" xfId="0" applyFont="1" applyAlignment="1">
      <alignment horizontal="left" vertical="center"/>
    </xf>
    <xf numFmtId="0" fontId="11" fillId="0" borderId="0" xfId="1" applyBorder="1" applyAlignment="1" applyProtection="1">
      <alignment vertical="center"/>
    </xf>
    <xf numFmtId="0" fontId="2" fillId="0" borderId="15" xfId="0" applyFont="1" applyBorder="1" applyAlignment="1">
      <alignment horizontal="left" vertical="center" indent="1"/>
    </xf>
    <xf numFmtId="0" fontId="2" fillId="0" borderId="16" xfId="0" applyFont="1" applyBorder="1" applyAlignment="1">
      <alignment horizontal="left" vertical="center" indent="1"/>
    </xf>
    <xf numFmtId="0" fontId="11" fillId="0" borderId="17" xfId="1" applyBorder="1" applyAlignment="1" applyProtection="1">
      <alignment vertical="center"/>
    </xf>
    <xf numFmtId="43" fontId="15" fillId="0" borderId="0" xfId="0" applyNumberFormat="1" applyFont="1"/>
  </cellXfs>
  <cellStyles count="2">
    <cellStyle name="Hyperlink" xfId="1" builtinId="8"/>
    <cellStyle name="Normal" xfId="0" builtinId="0"/>
  </cellStyles>
  <dxfs count="5">
    <dxf>
      <font>
        <color auto="1"/>
      </font>
      <fill>
        <patternFill patternType="solid"/>
      </fill>
    </dxf>
    <dxf>
      <font>
        <color auto="1"/>
      </font>
      <fill>
        <patternFill patternType="solid"/>
      </fill>
    </dxf>
    <dxf>
      <font>
        <color auto="1"/>
      </font>
      <fill>
        <patternFill patternType="solid"/>
      </fill>
    </dxf>
    <dxf>
      <font>
        <color auto="1"/>
      </font>
      <fill>
        <patternFill patternType="solid"/>
      </fill>
    </dxf>
    <dxf>
      <font>
        <color auto="1"/>
      </font>
      <fill>
        <patternFill patternType="solid"/>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B8E84"/>
      <rgbColor rgb="00D9EDC1"/>
      <rgbColor rgb="00336887"/>
      <rgbColor rgb="00FFF3B9"/>
      <rgbColor rgb="00EFB6B1"/>
      <rgbColor rgb="00ACD8F1"/>
      <rgbColor rgb="00B3122D"/>
      <rgbColor rgb="007FA516"/>
      <rgbColor rgb="00004269"/>
      <rgbColor rgb="00FFE14F"/>
      <rgbColor rgb="00C2ADC4"/>
      <rgbColor rgb="0059B1E2"/>
      <rgbColor rgb="00E6E6E6"/>
      <rgbColor rgb="00808080"/>
      <rgbColor rgb="00309DDB"/>
      <rgbColor rgb="00B3DB84"/>
      <rgbColor rgb="00DB8E84"/>
      <rgbColor rgb="0099779D"/>
      <rgbColor rgb="00FFE14F"/>
      <rgbColor rgb="00D9C293"/>
      <rgbColor rgb="00004269"/>
      <rgbColor rgb="00597A7B"/>
      <rgbColor rgb="00004269"/>
      <rgbColor rgb="00587F03"/>
      <rgbColor rgb="00B3122D"/>
      <rgbColor rgb="0057445A"/>
      <rgbColor rgb="00EFA143"/>
      <rgbColor rgb="006D4129"/>
      <rgbColor rgb="00309DDB"/>
      <rgbColor rgb="00DDDDDD"/>
      <rgbColor rgb="0099B3C3"/>
      <rgbColor rgb="00D6EBF8"/>
      <rgbColor rgb="00F0F8E6"/>
      <rgbColor rgb="00FFF9DC"/>
      <rgbColor rgb="00CCD9E1"/>
      <rgbColor rgb="00F8E8E6"/>
      <rgbColor rgb="00EBE4EB"/>
      <rgbColor rgb="00EED6AD"/>
      <rgbColor rgb="00668EA5"/>
      <rgbColor rgb="0083C4E9"/>
      <rgbColor rgb="00FFE772"/>
      <rgbColor rgb="00F4C80F"/>
      <rgbColor rgb="00CDAF71"/>
      <rgbColor rgb="00EFA143"/>
      <rgbColor rgb="0099779D"/>
      <rgbColor rgb="00B2B2B2"/>
      <rgbColor rgb="00309DDB"/>
      <rgbColor rgb="00B3DB84"/>
      <rgbColor rgb="00587F03"/>
      <rgbColor rgb="006D4129"/>
      <rgbColor rgb="00597A7B"/>
      <rgbColor rgb="00D6C9D8"/>
      <rgbColor rgb="0057445A"/>
      <rgbColor rgb="004D4D4D"/>
    </indexed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5314960629921"/>
          <c:y val="0.28136236876640419"/>
          <c:w val="0.76556036745406819"/>
          <c:h val="0.67091781496062997"/>
        </c:manualLayout>
      </c:layout>
      <c:barChart>
        <c:barDir val="col"/>
        <c:grouping val="clustered"/>
        <c:varyColors val="0"/>
        <c:ser>
          <c:idx val="1"/>
          <c:order val="1"/>
          <c:tx>
            <c:strRef>
              <c:f>Paystubs!$J$13</c:f>
              <c:strCache>
                <c:ptCount val="1"/>
                <c:pt idx="0">
                  <c:v>YEAR-TO-DATE</c:v>
                </c:pt>
              </c:strCache>
            </c:strRef>
          </c:tx>
          <c:spPr>
            <a:solidFill>
              <a:schemeClr val="accent1">
                <a:lumMod val="75000"/>
              </a:schemeClr>
            </a:solidFill>
            <a:ln w="6350" cmpd="sng">
              <a:solidFill>
                <a:schemeClr val="accent1">
                  <a:lumMod val="75000"/>
                </a:schemeClr>
              </a:solidFill>
              <a:round/>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(Paystubs!$G$14:$G$18,Paystubs!$G$21:$G$23,Paystubs!$G$26:$G$27,Paystubs!$G$30,Paystubs!$A$19)</c:f>
              <c:strCache>
                <c:ptCount val="12"/>
                <c:pt idx="0">
                  <c:v>FICA Medicare</c:v>
                </c:pt>
                <c:pt idx="1">
                  <c:v>FICA Social Security</c:v>
                </c:pt>
                <c:pt idx="2">
                  <c:v>Federal Tax</c:v>
                </c:pt>
                <c:pt idx="3">
                  <c:v>State Tax</c:v>
                </c:pt>
                <c:pt idx="4">
                  <c:v>Local Tax</c:v>
                </c:pt>
                <c:pt idx="5">
                  <c:v>Tax Deferral Plan (401k)</c:v>
                </c:pt>
                <c:pt idx="6">
                  <c:v>Health Insurance Premiums</c:v>
                </c:pt>
                <c:pt idx="7">
                  <c:v>Other Withholdings</c:v>
                </c:pt>
                <c:pt idx="8">
                  <c:v>Insurance</c:v>
                </c:pt>
                <c:pt idx="9">
                  <c:v>Other</c:v>
                </c:pt>
                <c:pt idx="10">
                  <c:v>Post-Tax Reimbursements</c:v>
                </c:pt>
                <c:pt idx="11">
                  <c:v>Taxable Compensation</c:v>
                </c:pt>
              </c:strCache>
            </c:strRef>
          </c:cat>
          <c:val>
            <c:numRef>
              <c:f>(Paystubs!$J$14:$J$18,Paystubs!$J$21:$J$23,Paystubs!$J$26:$J$27,Paystubs!$J$30,Paystubs!$E$19)</c:f>
              <c:numCache>
                <c:formatCode>0.00</c:formatCode>
                <c:ptCount val="12"/>
                <c:pt idx="0">
                  <c:v>159.48260000000002</c:v>
                </c:pt>
                <c:pt idx="1">
                  <c:v>681.92560000000003</c:v>
                </c:pt>
                <c:pt idx="2">
                  <c:v>887.46176000000014</c:v>
                </c:pt>
                <c:pt idx="3">
                  <c:v>489.80066240000008</c:v>
                </c:pt>
                <c:pt idx="4">
                  <c:v>0</c:v>
                </c:pt>
                <c:pt idx="5">
                  <c:v>419.952</c:v>
                </c:pt>
                <c:pt idx="6">
                  <c:v>0</c:v>
                </c:pt>
                <c:pt idx="7">
                  <c:v>0</c:v>
                </c:pt>
                <c:pt idx="8">
                  <c:v>135</c:v>
                </c:pt>
                <c:pt idx="9">
                  <c:v>0</c:v>
                </c:pt>
                <c:pt idx="10">
                  <c:v>500</c:v>
                </c:pt>
                <c:pt idx="11" formatCode="_(&quot;$&quot;* #,##0.00_);_(&quot;$&quot;* \(#,##0.00\);_(&quot;$&quot;* &quot;-&quot;??_);_(@_)">
                  <c:v>500</c:v>
                </c:pt>
              </c:numCache>
            </c:numRef>
          </c:val>
          <c:extLst>
            <c:ext xmlns:c16="http://schemas.microsoft.com/office/drawing/2014/chart" uri="{C3380CC4-5D6E-409C-BE32-E72D297353CC}">
              <c16:uniqueId val="{00000001-6AA5-4FCC-B660-DD4C7C1CD0BC}"/>
            </c:ext>
          </c:extLst>
        </c:ser>
        <c:dLbls>
          <c:dLblPos val="ctr"/>
          <c:showLegendKey val="0"/>
          <c:showVal val="1"/>
          <c:showCatName val="0"/>
          <c:showSerName val="0"/>
          <c:showPercent val="0"/>
          <c:showBubbleSize val="0"/>
        </c:dLbls>
        <c:gapWidth val="50"/>
        <c:axId val="1093604392"/>
        <c:axId val="1093604720"/>
      </c:barChart>
      <c:barChart>
        <c:barDir val="col"/>
        <c:grouping val="clustered"/>
        <c:varyColors val="0"/>
        <c:ser>
          <c:idx val="0"/>
          <c:order val="0"/>
          <c:tx>
            <c:strRef>
              <c:f>Paystubs!$I$13</c:f>
              <c:strCache>
                <c:ptCount val="1"/>
                <c:pt idx="0">
                  <c:v>CURRENT</c:v>
                </c:pt>
              </c:strCache>
            </c:strRef>
          </c:tx>
          <c:spPr>
            <a:solidFill>
              <a:schemeClr val="accent1">
                <a:lumMod val="60000"/>
                <a:lumOff val="40000"/>
              </a:schemeClr>
            </a:solidFill>
            <a:ln w="6350">
              <a:solidFill>
                <a:schemeClr val="accent1">
                  <a:lumMod val="60000"/>
                  <a:lumOff val="40000"/>
                </a:schemeClr>
              </a:solidFill>
            </a:ln>
            <a:effectLst/>
          </c:spPr>
          <c:invertIfNegative val="0"/>
          <c:dLbls>
            <c:delete val="1"/>
          </c:dLbls>
          <c:cat>
            <c:strRef>
              <c:f>(Paystubs!$G$14:$G$18,Paystubs!$G$21:$G$23,Paystubs!$G$26:$G$27,Paystubs!$G$30,Paystubs!$A$19)</c:f>
              <c:strCache>
                <c:ptCount val="12"/>
                <c:pt idx="0">
                  <c:v>FICA Medicare</c:v>
                </c:pt>
                <c:pt idx="1">
                  <c:v>FICA Social Security</c:v>
                </c:pt>
                <c:pt idx="2">
                  <c:v>Federal Tax</c:v>
                </c:pt>
                <c:pt idx="3">
                  <c:v>State Tax</c:v>
                </c:pt>
                <c:pt idx="4">
                  <c:v>Local Tax</c:v>
                </c:pt>
                <c:pt idx="5">
                  <c:v>Tax Deferral Plan (401k)</c:v>
                </c:pt>
                <c:pt idx="6">
                  <c:v>Health Insurance Premiums</c:v>
                </c:pt>
                <c:pt idx="7">
                  <c:v>Other Withholdings</c:v>
                </c:pt>
                <c:pt idx="8">
                  <c:v>Insurance</c:v>
                </c:pt>
                <c:pt idx="9">
                  <c:v>Other</c:v>
                </c:pt>
                <c:pt idx="10">
                  <c:v>Post-Tax Reimbursements</c:v>
                </c:pt>
                <c:pt idx="11">
                  <c:v>Taxable Compensation</c:v>
                </c:pt>
              </c:strCache>
            </c:strRef>
          </c:cat>
          <c:val>
            <c:numRef>
              <c:f>(Paystubs!$I$14:$I$18,Paystubs!$I$21:$I$23,Paystubs!$I$26:$I$27,Paystubs!$I$30,Paystubs!$D$19)</c:f>
              <c:numCache>
                <c:formatCode>0.00</c:formatCode>
                <c:ptCount val="12"/>
                <c:pt idx="0">
                  <c:v>57.994200000000006</c:v>
                </c:pt>
                <c:pt idx="1">
                  <c:v>247.97520000000003</c:v>
                </c:pt>
                <c:pt idx="2">
                  <c:v>335.82058666666671</c:v>
                </c:pt>
                <c:pt idx="3">
                  <c:v>178.70022080000001</c:v>
                </c:pt>
                <c:pt idx="4">
                  <c:v>0</c:v>
                </c:pt>
                <c:pt idx="5">
                  <c:v>139.98400000000001</c:v>
                </c:pt>
                <c:pt idx="6">
                  <c:v>0</c:v>
                </c:pt>
                <c:pt idx="7">
                  <c:v>0</c:v>
                </c:pt>
                <c:pt idx="8">
                  <c:v>45</c:v>
                </c:pt>
                <c:pt idx="9">
                  <c:v>0</c:v>
                </c:pt>
                <c:pt idx="10">
                  <c:v>500</c:v>
                </c:pt>
                <c:pt idx="11" formatCode="_(&quot;$&quot;* #,##0.00_);_(&quot;$&quot;* \(#,##0.00\);_(&quot;$&quot;* &quot;-&quot;??_);_(@_)">
                  <c:v>500</c:v>
                </c:pt>
              </c:numCache>
            </c:numRef>
          </c:val>
          <c:extLst>
            <c:ext xmlns:c16="http://schemas.microsoft.com/office/drawing/2014/chart" uri="{C3380CC4-5D6E-409C-BE32-E72D297353CC}">
              <c16:uniqueId val="{00000000-6AA5-4FCC-B660-DD4C7C1CD0BC}"/>
            </c:ext>
          </c:extLst>
        </c:ser>
        <c:dLbls>
          <c:dLblPos val="ctr"/>
          <c:showLegendKey val="0"/>
          <c:showVal val="1"/>
          <c:showCatName val="0"/>
          <c:showSerName val="0"/>
          <c:showPercent val="0"/>
          <c:showBubbleSize val="0"/>
        </c:dLbls>
        <c:gapWidth val="250"/>
        <c:axId val="661800688"/>
        <c:axId val="661806264"/>
      </c:barChart>
      <c:catAx>
        <c:axId val="1093604392"/>
        <c:scaling>
          <c:orientation val="minMax"/>
        </c:scaling>
        <c:delete val="1"/>
        <c:axPos val="b"/>
        <c:numFmt formatCode="General" sourceLinked="1"/>
        <c:majorTickMark val="none"/>
        <c:minorTickMark val="none"/>
        <c:tickLblPos val="high"/>
        <c:crossAx val="1093604720"/>
        <c:crosses val="autoZero"/>
        <c:auto val="1"/>
        <c:lblAlgn val="ctr"/>
        <c:lblOffset val="0"/>
        <c:noMultiLvlLbl val="0"/>
      </c:catAx>
      <c:valAx>
        <c:axId val="10936047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3604392"/>
        <c:crosses val="autoZero"/>
        <c:crossBetween val="between"/>
      </c:valAx>
      <c:valAx>
        <c:axId val="661806264"/>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800688"/>
        <c:crosses val="max"/>
        <c:crossBetween val="between"/>
      </c:valAx>
      <c:catAx>
        <c:axId val="661800688"/>
        <c:scaling>
          <c:orientation val="minMax"/>
        </c:scaling>
        <c:delete val="1"/>
        <c:axPos val="b"/>
        <c:numFmt formatCode="General" sourceLinked="1"/>
        <c:majorTickMark val="out"/>
        <c:minorTickMark val="none"/>
        <c:tickLblPos val="nextTo"/>
        <c:crossAx val="661806264"/>
        <c:crosses val="autoZero"/>
        <c:auto val="1"/>
        <c:lblAlgn val="ctr"/>
        <c:lblOffset val="100"/>
        <c:noMultiLvlLbl val="0"/>
      </c:catAx>
      <c:spPr>
        <a:noFill/>
        <a:ln>
          <a:noFill/>
        </a:ln>
        <a:effectLst/>
      </c:spPr>
    </c:plotArea>
    <c:legend>
      <c:legendPos val="b"/>
      <c:layout>
        <c:manualLayout>
          <c:xMode val="edge"/>
          <c:yMode val="edge"/>
          <c:x val="1.7467573834824033E-2"/>
          <c:y val="3.1683617672790966E-2"/>
          <c:w val="0.33852763550187298"/>
          <c:h val="5.859416010498688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List" dx="22" fmlaLink="$L$13" fmlaRange="'Employee Register'!$B$6:$B$10" noThreeD="1" sel="1" val="0"/>
</file>

<file path=xl/drawings/_rels/drawing1.xml.rels><?xml version="1.0" encoding="UTF-8" standalone="yes"?>
<Relationships xmlns="http://schemas.openxmlformats.org/package/2006/relationships"><Relationship Id="rId3" Type="http://schemas.openxmlformats.org/officeDocument/2006/relationships/hyperlink" Target="https://www.spreadsheet123.com/calculators/payroll-calculator?utm_source=payroll-calculator-free&amp;utm_medium=unlock-button&amp;utm_campaign=templates" TargetMode="External"/><Relationship Id="rId7"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https://www.spreadsheet123.com/calculators/payroll-calculator?utm_source=payroll-calculator-free&amp;utm_medium=logo&amp;utm_campaign=templates" TargetMode="External"/><Relationship Id="rId6" Type="http://schemas.openxmlformats.org/officeDocument/2006/relationships/hyperlink" Target="https://www.spreadsheet123.com/calculators/payroll-calculator?utm_source=payroll-calculator-free&amp;utm_medium=social-prompt&amp;utm_campaign=templates" TargetMode="External"/><Relationship Id="rId5" Type="http://schemas.openxmlformats.org/officeDocument/2006/relationships/image" Target="../media/image3.pn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hyperlink" Target="https://www.spreadsheet123.com/calculators/payroll-calculator?utm_source=payroll-calculator-free&amp;utm_medium=unlock-button&amp;utm_campaign=templates" TargetMode="External"/><Relationship Id="rId6" Type="http://schemas.openxmlformats.org/officeDocument/2006/relationships/hyperlink" Target="https://www.spreadsheet123.com/calculators/payroll-calculator?utm_source=payroll-calculator-free&amp;utm_medium=social-prompt&amp;utm_campaign=templates" TargetMode="External"/><Relationship Id="rId5" Type="http://schemas.openxmlformats.org/officeDocument/2006/relationships/image" Target="../media/image1.png"/><Relationship Id="rId4" Type="http://schemas.openxmlformats.org/officeDocument/2006/relationships/hyperlink" Target="https://www.spreadsheet123.com/calculators/payroll-calculator?utm_source=payroll-calculator-free&amp;utm_medium=logo&amp;utm_campaign=templates" TargetMode="External"/></Relationships>
</file>

<file path=xl/drawings/_rels/drawing3.xml.rels><?xml version="1.0" encoding="UTF-8" standalone="yes"?>
<Relationships xmlns="http://schemas.openxmlformats.org/package/2006/relationships"><Relationship Id="rId8" Type="http://schemas.openxmlformats.org/officeDocument/2006/relationships/hyperlink" Target="https://www.spreadsheet123.com/calculators/payroll-calculator?utm_source=payroll-calculator-free&amp;utm_medium=social-prompt&amp;utm_campaign=templates" TargetMode="External"/><Relationship Id="rId3" Type="http://schemas.openxmlformats.org/officeDocument/2006/relationships/hyperlink" Target="https://www.spreadsheet123.com/calculators/payroll-calculator?utm_source=payroll-calculator-free&amp;utm_medium=unlock-button&amp;utm_campaign=templates" TargetMode="External"/><Relationship Id="rId7" Type="http://schemas.openxmlformats.org/officeDocument/2006/relationships/image" Target="../media/image1.png"/><Relationship Id="rId2" Type="http://schemas.openxmlformats.org/officeDocument/2006/relationships/chart" Target="../charts/chart1.xml"/><Relationship Id="rId1" Type="http://schemas.openxmlformats.org/officeDocument/2006/relationships/image" Target="../media/image5.png"/><Relationship Id="rId6" Type="http://schemas.openxmlformats.org/officeDocument/2006/relationships/hyperlink" Target="https://www.spreadsheet123.com/calculators/payroll-calculator?utm_source=payroll-calculator-free&amp;utm_medium=logo&amp;utm_campaign=templates" TargetMode="External"/><Relationship Id="rId5" Type="http://schemas.openxmlformats.org/officeDocument/2006/relationships/image" Target="../media/image3.png"/><Relationship Id="rId4" Type="http://schemas.openxmlformats.org/officeDocument/2006/relationships/image" Target="../media/image2.png"/><Relationship Id="rId9"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hyperlink" Target="https://www.spreadsheet123.com/calculators/payroll-calculator?utm_source=payroll-calculator-free&amp;utm_medium=unlock-button&amp;utm_campaign=templates" TargetMode="External"/><Relationship Id="rId6" Type="http://schemas.openxmlformats.org/officeDocument/2006/relationships/hyperlink" Target="https://www.spreadsheet123.com/calculators/payroll-calculator?utm_source=payroll-calculator-free&amp;utm_medium=social-prompt&amp;utm_campaign=templates" TargetMode="External"/><Relationship Id="rId5" Type="http://schemas.openxmlformats.org/officeDocument/2006/relationships/image" Target="../media/image1.png"/><Relationship Id="rId4" Type="http://schemas.openxmlformats.org/officeDocument/2006/relationships/hyperlink" Target="https://www.spreadsheet123.com/calculators/payroll-calculator?utm_source=payroll-calculator-free&amp;utm_medium=logo&amp;utm_campaign=templates" TargetMode="External"/></Relationships>
</file>

<file path=xl/drawings/_rels/drawing5.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image" Target="../media/image1.png"/><Relationship Id="rId7" Type="http://schemas.openxmlformats.org/officeDocument/2006/relationships/image" Target="../media/image2.png"/><Relationship Id="rId2" Type="http://schemas.openxmlformats.org/officeDocument/2006/relationships/hyperlink" Target="https://www.spreadsheet123.com/calculators/payroll-calculator?utm_source=payroll-calculator-free&amp;utm_medium=logo&amp;utm_campaign=templates" TargetMode="External"/><Relationship Id="rId1" Type="http://schemas.openxmlformats.org/officeDocument/2006/relationships/image" Target="../media/image5.png"/><Relationship Id="rId6" Type="http://schemas.openxmlformats.org/officeDocument/2006/relationships/hyperlink" Target="https://www.spreadsheet123.com/calculators/payroll-calculator?utm_source=payroll-calculator-free&amp;utm_medium=unlock-button&amp;utm_campaign=templates" TargetMode="External"/><Relationship Id="rId5" Type="http://schemas.openxmlformats.org/officeDocument/2006/relationships/image" Target="../media/image4.png"/><Relationship Id="rId4" Type="http://schemas.openxmlformats.org/officeDocument/2006/relationships/hyperlink" Target="https://www.spreadsheet123.com/calculators/payroll-calculator?utm_source=payroll-calculator-free&amp;utm_medium=social-prompt&amp;utm_campaign=templates" TargetMode="External"/></Relationships>
</file>

<file path=xl/drawings/_rels/drawing6.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image" Target="../media/image1.png"/><Relationship Id="rId7" Type="http://schemas.openxmlformats.org/officeDocument/2006/relationships/image" Target="../media/image2.png"/><Relationship Id="rId2" Type="http://schemas.openxmlformats.org/officeDocument/2006/relationships/hyperlink" Target="https://www.spreadsheet123.com/calculators/payroll-calculator?utm_source=payroll-calculator-free&amp;utm_medium=logo&amp;utm_campaign=templates" TargetMode="External"/><Relationship Id="rId1" Type="http://schemas.openxmlformats.org/officeDocument/2006/relationships/image" Target="../media/image5.png"/><Relationship Id="rId6" Type="http://schemas.openxmlformats.org/officeDocument/2006/relationships/hyperlink" Target="https://www.spreadsheet123.com/calculators/payroll-calculator?utm_source=payroll-calculator-free&amp;utm_medium=unlock-button&amp;utm_campaign=templates" TargetMode="External"/><Relationship Id="rId5" Type="http://schemas.openxmlformats.org/officeDocument/2006/relationships/image" Target="../media/image4.png"/><Relationship Id="rId4" Type="http://schemas.openxmlformats.org/officeDocument/2006/relationships/hyperlink" Target="https://www.spreadsheet123.com/calculators/payroll-calculator?utm_source=payroll-calculator-free&amp;utm_medium=social-prompt&amp;utm_campaign=templates"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31</xdr:col>
      <xdr:colOff>2017951</xdr:colOff>
      <xdr:row>0</xdr:row>
      <xdr:rowOff>469433</xdr:rowOff>
    </xdr:to>
    <xdr:pic>
      <xdr:nvPicPr>
        <xdr:cNvPr id="3" name="Picture 3">
          <a:hlinkClick xmlns:r="http://schemas.openxmlformats.org/officeDocument/2006/relationships" r:id="rId1" tooltip="Spreadsheet123.com"/>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26603325"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0</xdr:colOff>
      <xdr:row>24</xdr:row>
      <xdr:rowOff>0</xdr:rowOff>
    </xdr:from>
    <xdr:to>
      <xdr:col>33</xdr:col>
      <xdr:colOff>371475</xdr:colOff>
      <xdr:row>34</xdr:row>
      <xdr:rowOff>9525</xdr:rowOff>
    </xdr:to>
    <xdr:grpSp>
      <xdr:nvGrpSpPr>
        <xdr:cNvPr id="9" name="Group 8">
          <a:hlinkClick xmlns:r="http://schemas.openxmlformats.org/officeDocument/2006/relationships" r:id="rId3"/>
          <a:extLst>
            <a:ext uri="{FF2B5EF4-FFF2-40B4-BE49-F238E27FC236}">
              <a16:creationId xmlns:a16="http://schemas.microsoft.com/office/drawing/2014/main" id="{00000000-0008-0000-0000-000009000000}"/>
            </a:ext>
          </a:extLst>
        </xdr:cNvPr>
        <xdr:cNvGrpSpPr/>
      </xdr:nvGrpSpPr>
      <xdr:grpSpPr>
        <a:xfrm>
          <a:off x="26603325" y="5505450"/>
          <a:ext cx="3048000" cy="1914525"/>
          <a:chOff x="26603325" y="5505450"/>
          <a:chExt cx="3048000" cy="1914525"/>
        </a:xfrm>
      </xdr:grpSpPr>
      <xdr:pic>
        <xdr:nvPicPr>
          <xdr:cNvPr id="7" name="Picture 188" descr="unlock">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03325" y="5505450"/>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Picture 189" descr="price_tag_39">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03325" y="5991225"/>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31</xdr:col>
      <xdr:colOff>0</xdr:colOff>
      <xdr:row>4</xdr:row>
      <xdr:rowOff>0</xdr:rowOff>
    </xdr:from>
    <xdr:to>
      <xdr:col>33</xdr:col>
      <xdr:colOff>552450</xdr:colOff>
      <xdr:row>8</xdr:row>
      <xdr:rowOff>104775</xdr:rowOff>
    </xdr:to>
    <xdr:pic>
      <xdr:nvPicPr>
        <xdr:cNvPr id="11" name="Picture 2">
          <a:hlinkClick xmlns:r="http://schemas.openxmlformats.org/officeDocument/2006/relationships" r:id="rId6" tooltip="Share your opinion on social media"/>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03325"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44</xdr:col>
      <xdr:colOff>0</xdr:colOff>
      <xdr:row>25</xdr:row>
      <xdr:rowOff>0</xdr:rowOff>
    </xdr:from>
    <xdr:to>
      <xdr:col>46</xdr:col>
      <xdr:colOff>371475</xdr:colOff>
      <xdr:row>35</xdr:row>
      <xdr:rowOff>9525</xdr:rowOff>
    </xdr:to>
    <xdr:grpSp>
      <xdr:nvGrpSpPr>
        <xdr:cNvPr id="10" name="Group 9">
          <a:hlinkClick xmlns:r="http://schemas.openxmlformats.org/officeDocument/2006/relationships" r:id="rId1"/>
          <a:extLst>
            <a:ext uri="{FF2B5EF4-FFF2-40B4-BE49-F238E27FC236}">
              <a16:creationId xmlns:a16="http://schemas.microsoft.com/office/drawing/2014/main" id="{00000000-0008-0000-0100-00000A000000}"/>
            </a:ext>
          </a:extLst>
        </xdr:cNvPr>
        <xdr:cNvGrpSpPr/>
      </xdr:nvGrpSpPr>
      <xdr:grpSpPr>
        <a:xfrm>
          <a:off x="17106900" y="5514975"/>
          <a:ext cx="3048000" cy="1914525"/>
          <a:chOff x="17106900" y="5514975"/>
          <a:chExt cx="3048000" cy="1914525"/>
        </a:xfrm>
      </xdr:grpSpPr>
      <xdr:pic>
        <xdr:nvPicPr>
          <xdr:cNvPr id="8" name="Picture 188" descr="unlock">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 name="Picture 189" descr="price_tag_39">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44</xdr:col>
      <xdr:colOff>0</xdr:colOff>
      <xdr:row>0</xdr:row>
      <xdr:rowOff>0</xdr:rowOff>
    </xdr:from>
    <xdr:to>
      <xdr:col>44</xdr:col>
      <xdr:colOff>2017951</xdr:colOff>
      <xdr:row>0</xdr:row>
      <xdr:rowOff>469433</xdr:rowOff>
    </xdr:to>
    <xdr:pic>
      <xdr:nvPicPr>
        <xdr:cNvPr id="11" name="Picture 3">
          <a:hlinkClick xmlns:r="http://schemas.openxmlformats.org/officeDocument/2006/relationships" r:id="rId4" tooltip="Spreadsheet123.com"/>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1710690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0</xdr:colOff>
      <xdr:row>4</xdr:row>
      <xdr:rowOff>0</xdr:rowOff>
    </xdr:from>
    <xdr:to>
      <xdr:col>46</xdr:col>
      <xdr:colOff>552450</xdr:colOff>
      <xdr:row>9</xdr:row>
      <xdr:rowOff>95250</xdr:rowOff>
    </xdr:to>
    <xdr:pic>
      <xdr:nvPicPr>
        <xdr:cNvPr id="12" name="Picture 2">
          <a:hlinkClick xmlns:r="http://schemas.openxmlformats.org/officeDocument/2006/relationships" r:id="rId6" tooltip="Share your opinion on social media"/>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6</xdr:row>
      <xdr:rowOff>0</xdr:rowOff>
    </xdr:from>
    <xdr:to>
      <xdr:col>2</xdr:col>
      <xdr:colOff>285750</xdr:colOff>
      <xdr:row>8</xdr:row>
      <xdr:rowOff>76200</xdr:rowOff>
    </xdr:to>
    <xdr:sp macro="" textlink="">
      <xdr:nvSpPr>
        <xdr:cNvPr id="3169" name="List Box 96" hidden="1">
          <a:extLst>
            <a:ext uri="{FF2B5EF4-FFF2-40B4-BE49-F238E27FC236}">
              <a16:creationId xmlns:a16="http://schemas.microsoft.com/office/drawing/2014/main" id="{00000000-0008-0000-0200-0000610C0000}"/>
            </a:ext>
          </a:extLst>
        </xdr:cNvPr>
        <xdr:cNvSpPr>
          <a:spLocks noChangeArrowheads="1"/>
        </xdr:cNvSpPr>
      </xdr:nvSpPr>
      <xdr:spPr bwMode="auto">
        <a:xfrm>
          <a:off x="85725" y="600075"/>
          <a:ext cx="24384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mc:AlternateContent xmlns:mc="http://schemas.openxmlformats.org/markup-compatibility/2006">
    <mc:Choice xmlns:a14="http://schemas.microsoft.com/office/drawing/2010/main" Requires="a14">
      <xdr:twoCellAnchor editAs="oneCell">
        <xdr:from>
          <xdr:col>10</xdr:col>
          <xdr:colOff>609600</xdr:colOff>
          <xdr:row>12</xdr:row>
          <xdr:rowOff>0</xdr:rowOff>
        </xdr:from>
        <xdr:to>
          <xdr:col>11</xdr:col>
          <xdr:colOff>2066925</xdr:colOff>
          <xdr:row>15</xdr:row>
          <xdr:rowOff>161925</xdr:rowOff>
        </xdr:to>
        <xdr:sp macro="" textlink="">
          <xdr:nvSpPr>
            <xdr:cNvPr id="3168" name="List Box 96" hidden="1">
              <a:extLst>
                <a:ext uri="{63B3BB69-23CF-44E3-9099-C40C66FF867C}">
                  <a14:compatExt spid="_x0000_s3168"/>
                </a:ext>
                <a:ext uri="{FF2B5EF4-FFF2-40B4-BE49-F238E27FC236}">
                  <a16:creationId xmlns:a16="http://schemas.microsoft.com/office/drawing/2014/main" id="{00000000-0008-0000-0200-00006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0</xdr:col>
      <xdr:colOff>0</xdr:colOff>
      <xdr:row>0</xdr:row>
      <xdr:rowOff>0</xdr:rowOff>
    </xdr:from>
    <xdr:to>
      <xdr:col>2</xdr:col>
      <xdr:colOff>209625</xdr:colOff>
      <xdr:row>1</xdr:row>
      <xdr:rowOff>215175</xdr:rowOff>
    </xdr:to>
    <xdr:pic>
      <xdr:nvPicPr>
        <xdr:cNvPr id="35" name="Picture 34">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448000" cy="720000"/>
        </a:xfrm>
        <a:prstGeom prst="rect">
          <a:avLst/>
        </a:prstGeom>
      </xdr:spPr>
    </xdr:pic>
    <xdr:clientData/>
  </xdr:twoCellAnchor>
  <xdr:twoCellAnchor>
    <xdr:from>
      <xdr:col>0</xdr:col>
      <xdr:colOff>0</xdr:colOff>
      <xdr:row>20</xdr:row>
      <xdr:rowOff>0</xdr:rowOff>
    </xdr:from>
    <xdr:to>
      <xdr:col>5</xdr:col>
      <xdr:colOff>0</xdr:colOff>
      <xdr:row>36</xdr:row>
      <xdr:rowOff>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28</xdr:row>
      <xdr:rowOff>0</xdr:rowOff>
    </xdr:from>
    <xdr:to>
      <xdr:col>13</xdr:col>
      <xdr:colOff>371475</xdr:colOff>
      <xdr:row>36</xdr:row>
      <xdr:rowOff>85725</xdr:rowOff>
    </xdr:to>
    <xdr:grpSp>
      <xdr:nvGrpSpPr>
        <xdr:cNvPr id="9" name="Group 8">
          <a:hlinkClick xmlns:r="http://schemas.openxmlformats.org/officeDocument/2006/relationships" r:id="rId3"/>
          <a:extLst>
            <a:ext uri="{FF2B5EF4-FFF2-40B4-BE49-F238E27FC236}">
              <a16:creationId xmlns:a16="http://schemas.microsoft.com/office/drawing/2014/main" id="{00000000-0008-0000-0200-000009000000}"/>
            </a:ext>
          </a:extLst>
        </xdr:cNvPr>
        <xdr:cNvGrpSpPr/>
      </xdr:nvGrpSpPr>
      <xdr:grpSpPr>
        <a:xfrm>
          <a:off x="9353550" y="6677025"/>
          <a:ext cx="3048000" cy="1914525"/>
          <a:chOff x="17106900" y="5514975"/>
          <a:chExt cx="3048000" cy="1914525"/>
        </a:xfrm>
      </xdr:grpSpPr>
      <xdr:pic>
        <xdr:nvPicPr>
          <xdr:cNvPr id="10" name="Picture 188" descr="unlock">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 name="Picture 189" descr="price_tag_39">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11</xdr:col>
      <xdr:colOff>0</xdr:colOff>
      <xdr:row>0</xdr:row>
      <xdr:rowOff>0</xdr:rowOff>
    </xdr:from>
    <xdr:to>
      <xdr:col>11</xdr:col>
      <xdr:colOff>2017951</xdr:colOff>
      <xdr:row>0</xdr:row>
      <xdr:rowOff>469433</xdr:rowOff>
    </xdr:to>
    <xdr:pic>
      <xdr:nvPicPr>
        <xdr:cNvPr id="12" name="Picture 3">
          <a:hlinkClick xmlns:r="http://schemas.openxmlformats.org/officeDocument/2006/relationships" r:id="rId6" tooltip="Spreadsheet123.com"/>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bwMode="auto">
        <a:xfrm>
          <a:off x="935355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4</xdr:row>
      <xdr:rowOff>0</xdr:rowOff>
    </xdr:from>
    <xdr:to>
      <xdr:col>13</xdr:col>
      <xdr:colOff>552450</xdr:colOff>
      <xdr:row>10</xdr:row>
      <xdr:rowOff>0</xdr:rowOff>
    </xdr:to>
    <xdr:pic>
      <xdr:nvPicPr>
        <xdr:cNvPr id="13" name="Picture 2">
          <a:hlinkClick xmlns:r="http://schemas.openxmlformats.org/officeDocument/2006/relationships" r:id="rId8" tooltip="Share your opinion on social media"/>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9353550"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44</xdr:col>
      <xdr:colOff>0</xdr:colOff>
      <xdr:row>25</xdr:row>
      <xdr:rowOff>0</xdr:rowOff>
    </xdr:from>
    <xdr:to>
      <xdr:col>46</xdr:col>
      <xdr:colOff>371475</xdr:colOff>
      <xdr:row>35</xdr:row>
      <xdr:rowOff>9525</xdr:rowOff>
    </xdr:to>
    <xdr:grpSp>
      <xdr:nvGrpSpPr>
        <xdr:cNvPr id="4" name="Group 3">
          <a:hlinkClick xmlns:r="http://schemas.openxmlformats.org/officeDocument/2006/relationships" r:id="rId1"/>
          <a:extLst>
            <a:ext uri="{FF2B5EF4-FFF2-40B4-BE49-F238E27FC236}">
              <a16:creationId xmlns:a16="http://schemas.microsoft.com/office/drawing/2014/main" id="{00000000-0008-0000-0300-000004000000}"/>
            </a:ext>
          </a:extLst>
        </xdr:cNvPr>
        <xdr:cNvGrpSpPr/>
      </xdr:nvGrpSpPr>
      <xdr:grpSpPr>
        <a:xfrm>
          <a:off x="17106900" y="5514975"/>
          <a:ext cx="3048000" cy="1914525"/>
          <a:chOff x="17106900" y="5514975"/>
          <a:chExt cx="3048000" cy="1914525"/>
        </a:xfrm>
      </xdr:grpSpPr>
      <xdr:pic>
        <xdr:nvPicPr>
          <xdr:cNvPr id="5" name="Picture 188" descr="unlock">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89" descr="price_tag_39">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44</xdr:col>
      <xdr:colOff>0</xdr:colOff>
      <xdr:row>0</xdr:row>
      <xdr:rowOff>0</xdr:rowOff>
    </xdr:from>
    <xdr:to>
      <xdr:col>44</xdr:col>
      <xdr:colOff>2017951</xdr:colOff>
      <xdr:row>0</xdr:row>
      <xdr:rowOff>469433</xdr:rowOff>
    </xdr:to>
    <xdr:pic>
      <xdr:nvPicPr>
        <xdr:cNvPr id="7" name="Picture 3">
          <a:hlinkClick xmlns:r="http://schemas.openxmlformats.org/officeDocument/2006/relationships" r:id="rId4" tooltip="Spreadsheet123.com"/>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1710690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0</xdr:colOff>
      <xdr:row>4</xdr:row>
      <xdr:rowOff>0</xdr:rowOff>
    </xdr:from>
    <xdr:to>
      <xdr:col>46</xdr:col>
      <xdr:colOff>552450</xdr:colOff>
      <xdr:row>9</xdr:row>
      <xdr:rowOff>95250</xdr:rowOff>
    </xdr:to>
    <xdr:pic>
      <xdr:nvPicPr>
        <xdr:cNvPr id="8" name="Picture 2">
          <a:hlinkClick xmlns:r="http://schemas.openxmlformats.org/officeDocument/2006/relationships" r:id="rId6" tooltip="Share your opinion on social media"/>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2448000</xdr:colOff>
      <xdr:row>1</xdr:row>
      <xdr:rowOff>215175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0"/>
          <a:ext cx="2448000" cy="720000"/>
        </a:xfrm>
        <a:prstGeom prst="rect">
          <a:avLst/>
        </a:prstGeom>
      </xdr:spPr>
    </xdr:pic>
    <xdr:clientData/>
  </xdr:twoCellAnchor>
  <xdr:twoCellAnchor editAs="oneCell">
    <xdr:from>
      <xdr:col>5</xdr:col>
      <xdr:colOff>0</xdr:colOff>
      <xdr:row>0</xdr:row>
      <xdr:rowOff>0</xdr:rowOff>
    </xdr:from>
    <xdr:to>
      <xdr:col>5</xdr:col>
      <xdr:colOff>2017951</xdr:colOff>
      <xdr:row>0</xdr:row>
      <xdr:rowOff>469433</xdr:rowOff>
    </xdr:to>
    <xdr:pic>
      <xdr:nvPicPr>
        <xdr:cNvPr id="4" name="Picture 3">
          <a:hlinkClick xmlns:r="http://schemas.openxmlformats.org/officeDocument/2006/relationships" r:id="rId2" tooltip="Spreadsheet123.com"/>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7096125"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4</xdr:row>
      <xdr:rowOff>0</xdr:rowOff>
    </xdr:from>
    <xdr:to>
      <xdr:col>7</xdr:col>
      <xdr:colOff>552450</xdr:colOff>
      <xdr:row>11</xdr:row>
      <xdr:rowOff>9525</xdr:rowOff>
    </xdr:to>
    <xdr:pic>
      <xdr:nvPicPr>
        <xdr:cNvPr id="5" name="Picture 2">
          <a:hlinkClick xmlns:r="http://schemas.openxmlformats.org/officeDocument/2006/relationships" r:id="rId4" tooltip="Share your opinion on social media"/>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96125"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14</xdr:row>
      <xdr:rowOff>0</xdr:rowOff>
    </xdr:from>
    <xdr:to>
      <xdr:col>7</xdr:col>
      <xdr:colOff>371475</xdr:colOff>
      <xdr:row>24</xdr:row>
      <xdr:rowOff>9525</xdr:rowOff>
    </xdr:to>
    <xdr:grpSp>
      <xdr:nvGrpSpPr>
        <xdr:cNvPr id="6" name="Group 5">
          <a:hlinkClick xmlns:r="http://schemas.openxmlformats.org/officeDocument/2006/relationships" r:id="rId6"/>
          <a:extLst>
            <a:ext uri="{FF2B5EF4-FFF2-40B4-BE49-F238E27FC236}">
              <a16:creationId xmlns:a16="http://schemas.microsoft.com/office/drawing/2014/main" id="{00000000-0008-0000-0400-000006000000}"/>
            </a:ext>
          </a:extLst>
        </xdr:cNvPr>
        <xdr:cNvGrpSpPr/>
      </xdr:nvGrpSpPr>
      <xdr:grpSpPr>
        <a:xfrm>
          <a:off x="7096125" y="2990850"/>
          <a:ext cx="3048000" cy="1914525"/>
          <a:chOff x="17106900" y="5514975"/>
          <a:chExt cx="3048000" cy="1914525"/>
        </a:xfrm>
      </xdr:grpSpPr>
      <xdr:pic>
        <xdr:nvPicPr>
          <xdr:cNvPr id="7" name="Picture 188" descr="unlock">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8" name="Picture 189" descr="price_tag_39">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2448000</xdr:colOff>
      <xdr:row>1</xdr:row>
      <xdr:rowOff>215175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0"/>
          <a:ext cx="2448000" cy="720000"/>
        </a:xfrm>
        <a:prstGeom prst="rect">
          <a:avLst/>
        </a:prstGeom>
      </xdr:spPr>
    </xdr:pic>
    <xdr:clientData/>
  </xdr:twoCellAnchor>
  <xdr:twoCellAnchor editAs="oneCell">
    <xdr:from>
      <xdr:col>5</xdr:col>
      <xdr:colOff>0</xdr:colOff>
      <xdr:row>0</xdr:row>
      <xdr:rowOff>0</xdr:rowOff>
    </xdr:from>
    <xdr:to>
      <xdr:col>5</xdr:col>
      <xdr:colOff>2017951</xdr:colOff>
      <xdr:row>0</xdr:row>
      <xdr:rowOff>469433</xdr:rowOff>
    </xdr:to>
    <xdr:pic>
      <xdr:nvPicPr>
        <xdr:cNvPr id="4" name="Picture 3">
          <a:hlinkClick xmlns:r="http://schemas.openxmlformats.org/officeDocument/2006/relationships" r:id="rId2" tooltip="Spreadsheet123.com"/>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7096125"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4</xdr:row>
      <xdr:rowOff>0</xdr:rowOff>
    </xdr:from>
    <xdr:to>
      <xdr:col>7</xdr:col>
      <xdr:colOff>552450</xdr:colOff>
      <xdr:row>11</xdr:row>
      <xdr:rowOff>57150</xdr:rowOff>
    </xdr:to>
    <xdr:pic>
      <xdr:nvPicPr>
        <xdr:cNvPr id="5" name="Picture 2">
          <a:hlinkClick xmlns:r="http://schemas.openxmlformats.org/officeDocument/2006/relationships" r:id="rId4" tooltip="Share your opinion on social media"/>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96125" y="11906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14</xdr:row>
      <xdr:rowOff>0</xdr:rowOff>
    </xdr:from>
    <xdr:to>
      <xdr:col>7</xdr:col>
      <xdr:colOff>371475</xdr:colOff>
      <xdr:row>24</xdr:row>
      <xdr:rowOff>123825</xdr:rowOff>
    </xdr:to>
    <xdr:grpSp>
      <xdr:nvGrpSpPr>
        <xdr:cNvPr id="9" name="Group 8">
          <a:hlinkClick xmlns:r="http://schemas.openxmlformats.org/officeDocument/2006/relationships" r:id="rId6"/>
          <a:extLst>
            <a:ext uri="{FF2B5EF4-FFF2-40B4-BE49-F238E27FC236}">
              <a16:creationId xmlns:a16="http://schemas.microsoft.com/office/drawing/2014/main" id="{00000000-0008-0000-0500-000009000000}"/>
            </a:ext>
          </a:extLst>
        </xdr:cNvPr>
        <xdr:cNvGrpSpPr/>
      </xdr:nvGrpSpPr>
      <xdr:grpSpPr>
        <a:xfrm>
          <a:off x="7096125" y="3048000"/>
          <a:ext cx="3048000" cy="1914525"/>
          <a:chOff x="17106900" y="5514975"/>
          <a:chExt cx="3048000" cy="1914525"/>
        </a:xfrm>
      </xdr:grpSpPr>
      <xdr:pic>
        <xdr:nvPicPr>
          <xdr:cNvPr id="10" name="Picture 188" descr="unlock">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106900" y="5514975"/>
            <a:ext cx="30480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 name="Picture 189" descr="price_tag_39">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7106900" y="6000750"/>
            <a:ext cx="30480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55</xdr:row>
      <xdr:rowOff>47625</xdr:rowOff>
    </xdr:from>
    <xdr:to>
      <xdr:col>10</xdr:col>
      <xdr:colOff>76200</xdr:colOff>
      <xdr:row>56</xdr:row>
      <xdr:rowOff>19050</xdr:rowOff>
    </xdr:to>
    <xdr:sp macro="" textlink="">
      <xdr:nvSpPr>
        <xdr:cNvPr id="2" name="Text Box 11">
          <a:extLst>
            <a:ext uri="{FF2B5EF4-FFF2-40B4-BE49-F238E27FC236}">
              <a16:creationId xmlns:a16="http://schemas.microsoft.com/office/drawing/2014/main" id="{00000000-0008-0000-0600-000002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 name="Text Box 11">
          <a:extLst>
            <a:ext uri="{FF2B5EF4-FFF2-40B4-BE49-F238E27FC236}">
              <a16:creationId xmlns:a16="http://schemas.microsoft.com/office/drawing/2014/main" id="{00000000-0008-0000-0600-000003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 name="Text Box 11">
          <a:extLst>
            <a:ext uri="{FF2B5EF4-FFF2-40B4-BE49-F238E27FC236}">
              <a16:creationId xmlns:a16="http://schemas.microsoft.com/office/drawing/2014/main" id="{00000000-0008-0000-0600-000004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 name="Text Box 11">
          <a:extLst>
            <a:ext uri="{FF2B5EF4-FFF2-40B4-BE49-F238E27FC236}">
              <a16:creationId xmlns:a16="http://schemas.microsoft.com/office/drawing/2014/main" id="{00000000-0008-0000-0600-000005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 name="Text Box 11">
          <a:extLst>
            <a:ext uri="{FF2B5EF4-FFF2-40B4-BE49-F238E27FC236}">
              <a16:creationId xmlns:a16="http://schemas.microsoft.com/office/drawing/2014/main" id="{00000000-0008-0000-0600-000006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 name="Text Box 11">
          <a:extLst>
            <a:ext uri="{FF2B5EF4-FFF2-40B4-BE49-F238E27FC236}">
              <a16:creationId xmlns:a16="http://schemas.microsoft.com/office/drawing/2014/main" id="{00000000-0008-0000-0600-000007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 name="Text Box 11">
          <a:extLst>
            <a:ext uri="{FF2B5EF4-FFF2-40B4-BE49-F238E27FC236}">
              <a16:creationId xmlns:a16="http://schemas.microsoft.com/office/drawing/2014/main" id="{00000000-0008-0000-0600-000008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 name="Text Box 11">
          <a:extLst>
            <a:ext uri="{FF2B5EF4-FFF2-40B4-BE49-F238E27FC236}">
              <a16:creationId xmlns:a16="http://schemas.microsoft.com/office/drawing/2014/main" id="{00000000-0008-0000-0600-000009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 name="Text Box 11">
          <a:extLst>
            <a:ext uri="{FF2B5EF4-FFF2-40B4-BE49-F238E27FC236}">
              <a16:creationId xmlns:a16="http://schemas.microsoft.com/office/drawing/2014/main" id="{00000000-0008-0000-0600-00000A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1" name="Text Box 11">
          <a:extLst>
            <a:ext uri="{FF2B5EF4-FFF2-40B4-BE49-F238E27FC236}">
              <a16:creationId xmlns:a16="http://schemas.microsoft.com/office/drawing/2014/main" id="{00000000-0008-0000-0600-00000B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2" name="Text Box 11">
          <a:extLst>
            <a:ext uri="{FF2B5EF4-FFF2-40B4-BE49-F238E27FC236}">
              <a16:creationId xmlns:a16="http://schemas.microsoft.com/office/drawing/2014/main" id="{00000000-0008-0000-0600-00000C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 name="Text Box 11">
          <a:extLst>
            <a:ext uri="{FF2B5EF4-FFF2-40B4-BE49-F238E27FC236}">
              <a16:creationId xmlns:a16="http://schemas.microsoft.com/office/drawing/2014/main" id="{00000000-0008-0000-0600-00000D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 name="Text Box 11">
          <a:extLst>
            <a:ext uri="{FF2B5EF4-FFF2-40B4-BE49-F238E27FC236}">
              <a16:creationId xmlns:a16="http://schemas.microsoft.com/office/drawing/2014/main" id="{00000000-0008-0000-0600-00000E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 name="Text Box 11">
          <a:extLst>
            <a:ext uri="{FF2B5EF4-FFF2-40B4-BE49-F238E27FC236}">
              <a16:creationId xmlns:a16="http://schemas.microsoft.com/office/drawing/2014/main" id="{00000000-0008-0000-0600-00000F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 name="Text Box 11">
          <a:extLst>
            <a:ext uri="{FF2B5EF4-FFF2-40B4-BE49-F238E27FC236}">
              <a16:creationId xmlns:a16="http://schemas.microsoft.com/office/drawing/2014/main" id="{00000000-0008-0000-0600-000010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 name="Text Box 11">
          <a:extLst>
            <a:ext uri="{FF2B5EF4-FFF2-40B4-BE49-F238E27FC236}">
              <a16:creationId xmlns:a16="http://schemas.microsoft.com/office/drawing/2014/main" id="{00000000-0008-0000-0600-000011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 name="Text Box 11">
          <a:extLst>
            <a:ext uri="{FF2B5EF4-FFF2-40B4-BE49-F238E27FC236}">
              <a16:creationId xmlns:a16="http://schemas.microsoft.com/office/drawing/2014/main" id="{00000000-0008-0000-0600-00001200000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 name="Text Box 11">
          <a:extLst>
            <a:ext uri="{FF2B5EF4-FFF2-40B4-BE49-F238E27FC236}">
              <a16:creationId xmlns:a16="http://schemas.microsoft.com/office/drawing/2014/main" id="{00000000-0008-0000-0600-000013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0" name="Text Box 11">
          <a:extLst>
            <a:ext uri="{FF2B5EF4-FFF2-40B4-BE49-F238E27FC236}">
              <a16:creationId xmlns:a16="http://schemas.microsoft.com/office/drawing/2014/main" id="{00000000-0008-0000-0600-000014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1" name="Text Box 11">
          <a:extLst>
            <a:ext uri="{FF2B5EF4-FFF2-40B4-BE49-F238E27FC236}">
              <a16:creationId xmlns:a16="http://schemas.microsoft.com/office/drawing/2014/main" id="{00000000-0008-0000-0600-000015000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2" name="Text Box 11">
          <a:extLst>
            <a:ext uri="{FF2B5EF4-FFF2-40B4-BE49-F238E27FC236}">
              <a16:creationId xmlns:a16="http://schemas.microsoft.com/office/drawing/2014/main" id="{C9ED768D-17CC-4F36-94B1-25743836958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3" name="Text Box 11">
          <a:extLst>
            <a:ext uri="{FF2B5EF4-FFF2-40B4-BE49-F238E27FC236}">
              <a16:creationId xmlns:a16="http://schemas.microsoft.com/office/drawing/2014/main" id="{BB9D85D1-13F3-42AF-8545-4273C791A8C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4" name="Text Box 11">
          <a:extLst>
            <a:ext uri="{FF2B5EF4-FFF2-40B4-BE49-F238E27FC236}">
              <a16:creationId xmlns:a16="http://schemas.microsoft.com/office/drawing/2014/main" id="{07212DE5-C14C-4748-8419-B170B6121A8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5" name="Text Box 11">
          <a:extLst>
            <a:ext uri="{FF2B5EF4-FFF2-40B4-BE49-F238E27FC236}">
              <a16:creationId xmlns:a16="http://schemas.microsoft.com/office/drawing/2014/main" id="{F672A610-A239-4F50-9556-32731B27683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6" name="Text Box 11">
          <a:extLst>
            <a:ext uri="{FF2B5EF4-FFF2-40B4-BE49-F238E27FC236}">
              <a16:creationId xmlns:a16="http://schemas.microsoft.com/office/drawing/2014/main" id="{2DC03C71-C9A6-4500-82F0-723DDCDBF24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7" name="Text Box 11">
          <a:extLst>
            <a:ext uri="{FF2B5EF4-FFF2-40B4-BE49-F238E27FC236}">
              <a16:creationId xmlns:a16="http://schemas.microsoft.com/office/drawing/2014/main" id="{B6AF8A74-8DE6-44C0-9693-7CAE339AEF4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8" name="Text Box 11">
          <a:extLst>
            <a:ext uri="{FF2B5EF4-FFF2-40B4-BE49-F238E27FC236}">
              <a16:creationId xmlns:a16="http://schemas.microsoft.com/office/drawing/2014/main" id="{93ABD155-BD2C-498D-B8B7-F6F9C9A0206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9" name="Text Box 11">
          <a:extLst>
            <a:ext uri="{FF2B5EF4-FFF2-40B4-BE49-F238E27FC236}">
              <a16:creationId xmlns:a16="http://schemas.microsoft.com/office/drawing/2014/main" id="{6B0421DB-2AF3-415E-B2EB-080BEB9245E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0" name="Text Box 11">
          <a:extLst>
            <a:ext uri="{FF2B5EF4-FFF2-40B4-BE49-F238E27FC236}">
              <a16:creationId xmlns:a16="http://schemas.microsoft.com/office/drawing/2014/main" id="{592E2614-A2B4-4642-A144-5791E5BFD0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1" name="Text Box 11">
          <a:extLst>
            <a:ext uri="{FF2B5EF4-FFF2-40B4-BE49-F238E27FC236}">
              <a16:creationId xmlns:a16="http://schemas.microsoft.com/office/drawing/2014/main" id="{0631B5F0-2359-4A75-B80B-AE7C01DA166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4562485</xdr:colOff>
      <xdr:row>0</xdr:row>
      <xdr:rowOff>28575</xdr:rowOff>
    </xdr:from>
    <xdr:to>
      <xdr:col>2</xdr:col>
      <xdr:colOff>1054653</xdr:colOff>
      <xdr:row>0</xdr:row>
      <xdr:rowOff>352575</xdr:rowOff>
    </xdr:to>
    <xdr:pic>
      <xdr:nvPicPr>
        <xdr:cNvPr id="3" name="Picture 3">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43460" y="28575"/>
          <a:ext cx="1454693" cy="324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spreadsheet123.com/calculators/payroll-calculator?utm_source=payroll-calculator-free&amp;utm_medium=title&amp;utm_campaign=templates"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spreadsheet123.com/calculators/payroll-calculator?utm_source=payroll-calculator-free&amp;utm_medium=title&amp;utm_campaign=templates"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rs.gov/pub/irs-pdf/fw4.pdf" TargetMode="External"/><Relationship Id="rId2" Type="http://schemas.openxmlformats.org/officeDocument/2006/relationships/hyperlink" Target="https://www.irs.gov/pub/irs-pdf/p15t.pdf" TargetMode="External"/><Relationship Id="rId1" Type="http://schemas.openxmlformats.org/officeDocument/2006/relationships/hyperlink" Target="https://www.irs.gov/pub/irs-pdf/fw4.pdf" TargetMode="Externa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spreadsheet123.com/EULA/companyuse-EULA.html" TargetMode="External"/><Relationship Id="rId1" Type="http://schemas.openxmlformats.org/officeDocument/2006/relationships/hyperlink" Target="https://www.spreadsheet123.com/calculators/payroll-calculator" TargetMode="Externa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F71"/>
  <sheetViews>
    <sheetView showGridLines="0" tabSelected="1" zoomScaleNormal="90" workbookViewId="0">
      <pane xSplit="2" ySplit="5" topLeftCell="C6" activePane="bottomRight" state="frozen"/>
      <selection pane="topRight" activeCell="C1" sqref="C1"/>
      <selection pane="bottomLeft" activeCell="A8" sqref="A8"/>
      <selection pane="bottomRight" activeCell="F6" sqref="F6"/>
    </sheetView>
  </sheetViews>
  <sheetFormatPr defaultRowHeight="12.75" x14ac:dyDescent="0.2"/>
  <cols>
    <col min="1" max="1" width="4.42578125" customWidth="1"/>
    <col min="2" max="2" width="25.42578125" style="2" customWidth="1"/>
    <col min="3" max="3" width="4.42578125" style="1" customWidth="1"/>
    <col min="4" max="4" width="9.42578125" style="1" customWidth="1"/>
    <col min="5" max="5" width="16.5703125" style="2" customWidth="1"/>
    <col min="6" max="6" width="10.42578125" style="1" customWidth="1"/>
    <col min="7" max="7" width="8.42578125" customWidth="1"/>
    <col min="8" max="9" width="8.7109375" customWidth="1"/>
    <col min="10" max="10" width="11.85546875" customWidth="1"/>
    <col min="11" max="11" width="16.28515625" customWidth="1"/>
    <col min="12" max="12" width="22.7109375" customWidth="1"/>
    <col min="13" max="13" width="8.85546875" customWidth="1"/>
    <col min="14" max="14" width="20" customWidth="1"/>
    <col min="15" max="15" width="18.28515625" customWidth="1"/>
    <col min="16" max="16" width="11.7109375" customWidth="1"/>
    <col min="17" max="17" width="13.140625" customWidth="1"/>
    <col min="18" max="18" width="11.7109375" customWidth="1"/>
    <col min="19" max="19" width="10.7109375" customWidth="1"/>
    <col min="20" max="20" width="12" customWidth="1"/>
    <col min="21" max="21" width="12.42578125" customWidth="1"/>
    <col min="22" max="23" width="12.7109375" customWidth="1"/>
    <col min="24" max="24" width="10.7109375" customWidth="1"/>
    <col min="25" max="26" width="11.7109375" customWidth="1"/>
    <col min="27" max="28" width="11" customWidth="1"/>
    <col min="29" max="29" width="30.28515625" customWidth="1"/>
    <col min="30" max="30" width="11.7109375" style="1" customWidth="1"/>
    <col min="32" max="32" width="31" customWidth="1"/>
  </cols>
  <sheetData>
    <row r="1" spans="1:32" s="3" customFormat="1" ht="39.950000000000003" customHeight="1" x14ac:dyDescent="0.2">
      <c r="A1" s="18" t="s">
        <v>8</v>
      </c>
      <c r="B1" s="19"/>
      <c r="C1" s="20"/>
      <c r="D1" s="20"/>
      <c r="E1" s="19"/>
      <c r="F1" s="21"/>
      <c r="G1" s="22"/>
      <c r="H1" s="22"/>
      <c r="I1" s="22"/>
      <c r="J1" s="22"/>
      <c r="K1" s="22"/>
      <c r="L1" s="22"/>
      <c r="M1" s="22"/>
      <c r="N1" s="22"/>
      <c r="O1" s="22"/>
      <c r="P1" s="22"/>
      <c r="Q1" s="22"/>
      <c r="R1" s="22"/>
      <c r="S1" s="22"/>
      <c r="T1" s="22"/>
      <c r="U1" s="22"/>
      <c r="V1" s="22"/>
      <c r="W1" s="22"/>
      <c r="X1" s="22"/>
      <c r="Y1" s="22"/>
      <c r="Z1" s="22"/>
      <c r="AA1" s="22"/>
      <c r="AB1" s="22"/>
      <c r="AC1" s="16"/>
      <c r="AD1" s="15"/>
      <c r="AF1" s="124"/>
    </row>
    <row r="2" spans="1:32" ht="18" customHeight="1" x14ac:dyDescent="0.2">
      <c r="A2" s="23"/>
      <c r="B2" s="24"/>
      <c r="C2" s="25"/>
      <c r="D2" s="25"/>
      <c r="E2" s="24"/>
      <c r="F2" s="25"/>
      <c r="G2" s="23"/>
      <c r="H2" s="23"/>
      <c r="I2" s="23"/>
      <c r="J2" s="23"/>
      <c r="K2" s="23"/>
      <c r="L2" s="23"/>
      <c r="M2" s="23"/>
      <c r="N2" s="23"/>
      <c r="O2" s="23"/>
      <c r="P2" s="23"/>
      <c r="Q2" s="23"/>
      <c r="R2" s="23"/>
      <c r="S2" s="23"/>
      <c r="T2" s="23"/>
      <c r="U2" s="23"/>
      <c r="V2" s="23"/>
      <c r="W2" s="23"/>
      <c r="X2" s="23"/>
      <c r="Y2" s="23"/>
      <c r="Z2" s="23"/>
      <c r="AA2" s="23"/>
      <c r="AB2" s="23"/>
      <c r="AC2" s="23"/>
      <c r="AD2" s="25"/>
      <c r="AF2" s="125" t="str">
        <f ca="1">"© 2013 - "&amp;YEAR(TODAY())&amp;" Spreadsheet123 LTD"</f>
        <v>© 2013 - 2024 Spreadsheet123 LTD</v>
      </c>
    </row>
    <row r="3" spans="1:32" s="3" customFormat="1" ht="18" customHeight="1" x14ac:dyDescent="0.2">
      <c r="A3" s="40" t="s">
        <v>53</v>
      </c>
      <c r="B3" s="41"/>
      <c r="C3" s="42"/>
      <c r="D3" s="42"/>
      <c r="E3" s="41"/>
      <c r="F3" s="42"/>
      <c r="G3" s="43"/>
      <c r="H3" s="43"/>
      <c r="I3" s="43"/>
      <c r="J3" s="43"/>
      <c r="K3" s="44"/>
      <c r="L3" s="267" t="s">
        <v>92</v>
      </c>
      <c r="M3" s="268"/>
      <c r="N3" s="269"/>
      <c r="O3" s="267" t="s">
        <v>90</v>
      </c>
      <c r="P3" s="268"/>
      <c r="Q3" s="268"/>
      <c r="R3" s="268"/>
      <c r="S3" s="268"/>
      <c r="T3" s="269"/>
      <c r="U3" s="267" t="s">
        <v>94</v>
      </c>
      <c r="V3" s="268"/>
      <c r="W3" s="269"/>
      <c r="X3" s="42"/>
      <c r="Y3" s="267" t="s">
        <v>98</v>
      </c>
      <c r="Z3" s="269"/>
      <c r="AA3" s="265" t="s">
        <v>40</v>
      </c>
      <c r="AB3" s="266"/>
      <c r="AC3" s="45"/>
      <c r="AD3" s="42"/>
      <c r="AF3" s="126" t="s">
        <v>6</v>
      </c>
    </row>
    <row r="4" spans="1:32" s="3" customFormat="1" ht="18" customHeight="1" x14ac:dyDescent="0.2">
      <c r="A4" s="260" t="s">
        <v>9</v>
      </c>
      <c r="B4" s="263" t="s">
        <v>107</v>
      </c>
      <c r="C4" s="260" t="s">
        <v>45</v>
      </c>
      <c r="D4" s="260" t="s">
        <v>50</v>
      </c>
      <c r="E4" s="263" t="s">
        <v>44</v>
      </c>
      <c r="F4" s="260" t="s">
        <v>55</v>
      </c>
      <c r="G4" s="260" t="s">
        <v>56</v>
      </c>
      <c r="H4" s="260" t="s">
        <v>57</v>
      </c>
      <c r="I4" s="260" t="s">
        <v>19</v>
      </c>
      <c r="J4" s="260" t="s">
        <v>24</v>
      </c>
      <c r="K4" s="260" t="s">
        <v>78</v>
      </c>
      <c r="L4" s="259" t="s">
        <v>89</v>
      </c>
      <c r="M4" s="259" t="s">
        <v>54</v>
      </c>
      <c r="N4" s="259" t="s">
        <v>108</v>
      </c>
      <c r="O4" s="259" t="s">
        <v>89</v>
      </c>
      <c r="P4" s="27" t="s">
        <v>105</v>
      </c>
      <c r="Q4" s="270" t="s">
        <v>103</v>
      </c>
      <c r="R4" s="271"/>
      <c r="S4" s="261" t="s">
        <v>102</v>
      </c>
      <c r="T4" s="262"/>
      <c r="U4" s="259" t="s">
        <v>159</v>
      </c>
      <c r="V4" s="259" t="s">
        <v>96</v>
      </c>
      <c r="W4" s="259" t="s">
        <v>151</v>
      </c>
      <c r="X4" s="259" t="s">
        <v>192</v>
      </c>
      <c r="Y4" s="272" t="s">
        <v>28</v>
      </c>
      <c r="Z4" s="272" t="s">
        <v>31</v>
      </c>
      <c r="AA4" s="259" t="s">
        <v>58</v>
      </c>
      <c r="AB4" s="259" t="s">
        <v>97</v>
      </c>
      <c r="AC4" s="260" t="s">
        <v>42</v>
      </c>
      <c r="AD4" s="260" t="s">
        <v>43</v>
      </c>
    </row>
    <row r="5" spans="1:32" ht="54.75" customHeight="1" x14ac:dyDescent="0.2">
      <c r="A5" s="260"/>
      <c r="B5" s="263"/>
      <c r="C5" s="260"/>
      <c r="D5" s="260"/>
      <c r="E5" s="263"/>
      <c r="F5" s="260"/>
      <c r="G5" s="260"/>
      <c r="H5" s="260"/>
      <c r="I5" s="260"/>
      <c r="J5" s="260"/>
      <c r="K5" s="260"/>
      <c r="L5" s="260"/>
      <c r="M5" s="260"/>
      <c r="N5" s="260"/>
      <c r="O5" s="260"/>
      <c r="P5" s="26" t="s">
        <v>106</v>
      </c>
      <c r="Q5" s="17" t="s">
        <v>104</v>
      </c>
      <c r="R5" s="17" t="s">
        <v>101</v>
      </c>
      <c r="S5" s="17" t="s">
        <v>110</v>
      </c>
      <c r="T5" s="17" t="s">
        <v>109</v>
      </c>
      <c r="U5" s="260"/>
      <c r="V5" s="260"/>
      <c r="W5" s="260"/>
      <c r="X5" s="260"/>
      <c r="Y5" s="273"/>
      <c r="Z5" s="273"/>
      <c r="AA5" s="260"/>
      <c r="AB5" s="260"/>
      <c r="AC5" s="260"/>
      <c r="AD5" s="260"/>
      <c r="AF5" s="127"/>
    </row>
    <row r="6" spans="1:32" ht="15" customHeight="1" x14ac:dyDescent="0.2">
      <c r="A6" s="29">
        <v>1</v>
      </c>
      <c r="B6" s="30" t="s">
        <v>60</v>
      </c>
      <c r="C6" s="29" t="s">
        <v>46</v>
      </c>
      <c r="D6" s="31">
        <v>41320</v>
      </c>
      <c r="E6" s="32" t="s">
        <v>61</v>
      </c>
      <c r="F6" s="33">
        <v>42000</v>
      </c>
      <c r="G6" s="145">
        <f>IF(OR(ISBLANK($A6),$A6=""),"",ROUND(F6/INDEX('Federal Tax Tables New'!$A$5:$B$9,MATCH(J6,'Federal Tax Tables New'!$A$5:$A$9,0),2)/(40*(52/INDEX('Federal Tax Tables New'!$A$5:$B$9,MATCH(J6,'Federal Tax Tables New'!$A$5:$A$9,0),2))),2))</f>
        <v>20.190000000000001</v>
      </c>
      <c r="H6" s="146">
        <f>IF(OR(ISBLANK($A6),$A6=""),"",ROUND(G6*1.5,2))</f>
        <v>30.29</v>
      </c>
      <c r="I6" s="34" t="s">
        <v>99</v>
      </c>
      <c r="J6" s="29" t="s">
        <v>13</v>
      </c>
      <c r="K6" s="34" t="s">
        <v>86</v>
      </c>
      <c r="L6" s="39" t="s">
        <v>88</v>
      </c>
      <c r="M6" s="39">
        <v>2</v>
      </c>
      <c r="N6" s="39">
        <v>50</v>
      </c>
      <c r="O6" s="39" t="s">
        <v>80</v>
      </c>
      <c r="P6" s="39" t="s">
        <v>91</v>
      </c>
      <c r="Q6" s="39"/>
      <c r="R6" s="39"/>
      <c r="S6" s="39">
        <v>100</v>
      </c>
      <c r="T6" s="39">
        <v>50</v>
      </c>
      <c r="U6" s="35">
        <v>0.04</v>
      </c>
      <c r="V6" s="33">
        <v>0</v>
      </c>
      <c r="W6" s="33">
        <v>0</v>
      </c>
      <c r="X6" s="33" t="s">
        <v>194</v>
      </c>
      <c r="Y6" s="35">
        <v>4.6300000000000001E-2</v>
      </c>
      <c r="Z6" s="35">
        <v>0</v>
      </c>
      <c r="AA6" s="33">
        <v>45</v>
      </c>
      <c r="AB6" s="33">
        <v>0</v>
      </c>
      <c r="AC6" s="36" t="s">
        <v>66</v>
      </c>
      <c r="AD6" s="37" t="s">
        <v>67</v>
      </c>
      <c r="AF6" s="127"/>
    </row>
    <row r="7" spans="1:32" ht="15" customHeight="1" x14ac:dyDescent="0.2">
      <c r="A7" s="29">
        <v>2</v>
      </c>
      <c r="B7" s="30" t="s">
        <v>62</v>
      </c>
      <c r="C7" s="29" t="s">
        <v>47</v>
      </c>
      <c r="D7" s="31">
        <v>40814</v>
      </c>
      <c r="E7" s="32" t="s">
        <v>63</v>
      </c>
      <c r="F7" s="33">
        <v>54481</v>
      </c>
      <c r="G7" s="145">
        <f>IF(OR(ISBLANK($A7),$A7=""),"",ROUND(F7/INDEX('Federal Tax Tables New'!$A$5:$B$9,MATCH(J7,'Federal Tax Tables New'!$A$5:$A$9,0),2)/(40*(52/INDEX('Federal Tax Tables New'!$A$5:$B$9,MATCH(J7,'Federal Tax Tables New'!$A$5:$A$9,0),2))),2))</f>
        <v>26.19</v>
      </c>
      <c r="H7" s="146">
        <f t="shared" ref="H7:H10" si="0">IF(OR(ISBLANK($A7),$A7=""),"",ROUND(G7*1.5,2))</f>
        <v>39.29</v>
      </c>
      <c r="I7" s="34" t="s">
        <v>99</v>
      </c>
      <c r="J7" s="29" t="s">
        <v>13</v>
      </c>
      <c r="K7" s="34" t="s">
        <v>86</v>
      </c>
      <c r="L7" s="39" t="s">
        <v>84</v>
      </c>
      <c r="M7" s="39">
        <v>4</v>
      </c>
      <c r="N7" s="39"/>
      <c r="O7" s="39" t="s">
        <v>80</v>
      </c>
      <c r="P7" s="39" t="s">
        <v>91</v>
      </c>
      <c r="Q7" s="39"/>
      <c r="R7" s="39"/>
      <c r="S7" s="39"/>
      <c r="T7" s="39"/>
      <c r="U7" s="35">
        <v>0.03</v>
      </c>
      <c r="V7" s="33">
        <v>0</v>
      </c>
      <c r="W7" s="33">
        <v>0</v>
      </c>
      <c r="X7" s="33" t="s">
        <v>194</v>
      </c>
      <c r="Y7" s="35">
        <v>4.6300000000000001E-2</v>
      </c>
      <c r="Z7" s="35">
        <v>0</v>
      </c>
      <c r="AA7" s="33">
        <v>42</v>
      </c>
      <c r="AB7" s="33">
        <v>0</v>
      </c>
      <c r="AC7" s="36" t="s">
        <v>66</v>
      </c>
      <c r="AD7" s="37" t="s">
        <v>68</v>
      </c>
      <c r="AF7" s="127"/>
    </row>
    <row r="8" spans="1:32" ht="15" customHeight="1" x14ac:dyDescent="0.2">
      <c r="A8" s="29">
        <v>3</v>
      </c>
      <c r="B8" s="30" t="s">
        <v>64</v>
      </c>
      <c r="C8" s="29" t="s">
        <v>46</v>
      </c>
      <c r="D8" s="31">
        <v>40674</v>
      </c>
      <c r="E8" s="32" t="s">
        <v>65</v>
      </c>
      <c r="F8" s="33">
        <v>48785</v>
      </c>
      <c r="G8" s="145">
        <f>IF(OR(ISBLANK($A8),$A8=""),"",ROUND(F8/INDEX('Federal Tax Tables New'!$A$5:$B$9,MATCH(J8,'Federal Tax Tables New'!$A$5:$A$9,0),2)/(40*(52/INDEX('Federal Tax Tables New'!$A$5:$B$9,MATCH(J8,'Federal Tax Tables New'!$A$5:$A$9,0),2))),2))</f>
        <v>23.45</v>
      </c>
      <c r="H8" s="146">
        <f t="shared" si="0"/>
        <v>35.18</v>
      </c>
      <c r="I8" s="34" t="s">
        <v>100</v>
      </c>
      <c r="J8" s="29" t="s">
        <v>13</v>
      </c>
      <c r="K8" s="34" t="s">
        <v>87</v>
      </c>
      <c r="L8" s="39" t="s">
        <v>84</v>
      </c>
      <c r="M8" s="39">
        <v>4</v>
      </c>
      <c r="N8" s="39"/>
      <c r="O8" s="39"/>
      <c r="P8" s="39"/>
      <c r="Q8" s="39"/>
      <c r="R8" s="39"/>
      <c r="S8" s="39"/>
      <c r="T8" s="39"/>
      <c r="U8" s="35">
        <v>4.4999999999999998E-2</v>
      </c>
      <c r="V8" s="33">
        <v>0</v>
      </c>
      <c r="W8" s="33">
        <v>0</v>
      </c>
      <c r="X8" s="33" t="s">
        <v>194</v>
      </c>
      <c r="Y8" s="35">
        <v>4.6300000000000001E-2</v>
      </c>
      <c r="Z8" s="35">
        <v>0</v>
      </c>
      <c r="AA8" s="33">
        <v>14</v>
      </c>
      <c r="AB8" s="33">
        <v>30</v>
      </c>
      <c r="AC8" s="36" t="s">
        <v>66</v>
      </c>
      <c r="AD8" s="37" t="s">
        <v>69</v>
      </c>
      <c r="AF8" s="127"/>
    </row>
    <row r="9" spans="1:32" ht="15" customHeight="1" x14ac:dyDescent="0.2">
      <c r="A9" s="29"/>
      <c r="B9" s="30"/>
      <c r="C9" s="29"/>
      <c r="D9" s="31"/>
      <c r="E9" s="32"/>
      <c r="F9" s="33"/>
      <c r="G9" s="145" t="str">
        <f>IF(OR(ISBLANK($A9),$A9=""),"",ROUND(F9/INDEX('Federal Tax Tables New'!$A$5:$B$9,MATCH(J9,'Federal Tax Tables New'!$A$5:$A$9,0),2)/(40*(52/INDEX('Federal Tax Tables New'!$A$5:$B$9,MATCH(J9,'Federal Tax Tables New'!$A$5:$A$9,0),2))),2))</f>
        <v/>
      </c>
      <c r="H9" s="146" t="str">
        <f t="shared" si="0"/>
        <v/>
      </c>
      <c r="I9" s="34"/>
      <c r="J9" s="29"/>
      <c r="K9" s="34"/>
      <c r="L9" s="39"/>
      <c r="M9" s="39"/>
      <c r="N9" s="39"/>
      <c r="O9" s="39"/>
      <c r="P9" s="39"/>
      <c r="Q9" s="39"/>
      <c r="R9" s="39"/>
      <c r="S9" s="39"/>
      <c r="T9" s="39"/>
      <c r="U9" s="35"/>
      <c r="V9" s="33"/>
      <c r="W9" s="33"/>
      <c r="X9" s="33"/>
      <c r="Y9" s="35"/>
      <c r="Z9" s="35"/>
      <c r="AA9" s="33"/>
      <c r="AB9" s="33"/>
      <c r="AC9" s="36"/>
      <c r="AD9" s="37"/>
      <c r="AF9" s="128"/>
    </row>
    <row r="10" spans="1:32" ht="15" customHeight="1" x14ac:dyDescent="0.2">
      <c r="A10" s="29"/>
      <c r="B10" s="30"/>
      <c r="C10" s="29"/>
      <c r="D10" s="31"/>
      <c r="E10" s="32"/>
      <c r="F10" s="33"/>
      <c r="G10" s="145" t="str">
        <f>IF(OR(ISBLANK($A10),$A10=""),"",ROUND(F10/INDEX('Federal Tax Tables New'!$A$5:$B$9,MATCH(J10,'Federal Tax Tables New'!$A$5:$A$9,0),2)/(40*(52/INDEX('Federal Tax Tables New'!$A$5:$B$9,MATCH(J10,'Federal Tax Tables New'!$A$5:$A$9,0),2))),2))</f>
        <v/>
      </c>
      <c r="H10" s="146" t="str">
        <f t="shared" si="0"/>
        <v/>
      </c>
      <c r="I10" s="34"/>
      <c r="J10" s="29"/>
      <c r="K10" s="34"/>
      <c r="L10" s="39"/>
      <c r="M10" s="39"/>
      <c r="N10" s="39"/>
      <c r="O10" s="39"/>
      <c r="P10" s="39"/>
      <c r="Q10" s="39"/>
      <c r="R10" s="39"/>
      <c r="S10" s="39"/>
      <c r="T10" s="39"/>
      <c r="U10" s="35"/>
      <c r="V10" s="33"/>
      <c r="W10" s="33"/>
      <c r="X10" s="33"/>
      <c r="Y10" s="35"/>
      <c r="Z10" s="35"/>
      <c r="AA10" s="33"/>
      <c r="AB10" s="33"/>
      <c r="AC10" s="36"/>
      <c r="AD10" s="37"/>
      <c r="AF10" s="127"/>
    </row>
    <row r="11" spans="1:32" ht="15" customHeight="1" x14ac:dyDescent="0.2">
      <c r="A11" s="205"/>
      <c r="B11" s="229"/>
      <c r="C11" s="205"/>
      <c r="D11" s="230"/>
      <c r="E11" s="231"/>
      <c r="F11" s="232"/>
      <c r="G11" s="233"/>
      <c r="H11" s="234"/>
      <c r="I11" s="235"/>
      <c r="J11" s="205"/>
      <c r="K11" s="235"/>
      <c r="L11" s="236"/>
      <c r="M11" s="236"/>
      <c r="N11" s="236"/>
      <c r="O11" s="236"/>
      <c r="P11" s="236"/>
      <c r="Q11" s="236"/>
      <c r="R11" s="236"/>
      <c r="S11" s="236"/>
      <c r="T11" s="236"/>
      <c r="U11" s="237"/>
      <c r="V11" s="232"/>
      <c r="W11" s="232"/>
      <c r="X11" s="232"/>
      <c r="Y11" s="237"/>
      <c r="Z11" s="237"/>
      <c r="AA11" s="232"/>
      <c r="AB11" s="232"/>
      <c r="AC11" s="238"/>
      <c r="AD11" s="239"/>
      <c r="AF11" s="132" t="s">
        <v>195</v>
      </c>
    </row>
    <row r="12" spans="1:32" ht="15" customHeight="1" x14ac:dyDescent="0.2">
      <c r="A12" s="205"/>
      <c r="B12" s="229"/>
      <c r="C12" s="205"/>
      <c r="D12" s="230"/>
      <c r="E12" s="231"/>
      <c r="F12" s="232"/>
      <c r="G12" s="233"/>
      <c r="H12" s="234"/>
      <c r="I12" s="235"/>
      <c r="J12" s="205"/>
      <c r="K12" s="235"/>
      <c r="L12" s="236"/>
      <c r="M12" s="236"/>
      <c r="N12" s="236"/>
      <c r="O12" s="236"/>
      <c r="P12" s="236"/>
      <c r="Q12" s="236"/>
      <c r="R12" s="236"/>
      <c r="S12" s="236"/>
      <c r="T12" s="236"/>
      <c r="U12" s="237"/>
      <c r="V12" s="232"/>
      <c r="W12" s="232"/>
      <c r="X12" s="232"/>
      <c r="Y12" s="237"/>
      <c r="Z12" s="237"/>
      <c r="AA12" s="232"/>
      <c r="AB12" s="232"/>
      <c r="AC12" s="238"/>
      <c r="AD12" s="239"/>
      <c r="AF12" s="264" t="s">
        <v>196</v>
      </c>
    </row>
    <row r="13" spans="1:32" ht="15" customHeight="1" x14ac:dyDescent="0.2">
      <c r="A13" s="205"/>
      <c r="B13" s="229"/>
      <c r="C13" s="205"/>
      <c r="D13" s="230"/>
      <c r="E13" s="231"/>
      <c r="F13" s="232"/>
      <c r="G13" s="233"/>
      <c r="H13" s="234"/>
      <c r="I13" s="235"/>
      <c r="J13" s="205"/>
      <c r="K13" s="235"/>
      <c r="L13" s="236"/>
      <c r="M13" s="236"/>
      <c r="N13" s="236"/>
      <c r="O13" s="236"/>
      <c r="P13" s="236"/>
      <c r="Q13" s="236"/>
      <c r="R13" s="236"/>
      <c r="S13" s="236"/>
      <c r="T13" s="236"/>
      <c r="U13" s="237"/>
      <c r="V13" s="232"/>
      <c r="W13" s="232"/>
      <c r="X13" s="232"/>
      <c r="Y13" s="237"/>
      <c r="Z13" s="237"/>
      <c r="AA13" s="232"/>
      <c r="AB13" s="232"/>
      <c r="AC13" s="238"/>
      <c r="AD13" s="239"/>
      <c r="AF13" s="264"/>
    </row>
    <row r="14" spans="1:32" ht="15" customHeight="1" x14ac:dyDescent="0.2">
      <c r="A14" s="205"/>
      <c r="B14" s="229"/>
      <c r="C14" s="205"/>
      <c r="D14" s="230"/>
      <c r="E14" s="231"/>
      <c r="F14" s="232"/>
      <c r="G14" s="233"/>
      <c r="H14" s="234"/>
      <c r="I14" s="235"/>
      <c r="J14" s="205"/>
      <c r="K14" s="235"/>
      <c r="L14" s="236"/>
      <c r="M14" s="236"/>
      <c r="N14" s="236"/>
      <c r="O14" s="236"/>
      <c r="P14" s="236"/>
      <c r="Q14" s="236"/>
      <c r="R14" s="236"/>
      <c r="S14" s="236"/>
      <c r="T14" s="236"/>
      <c r="U14" s="237"/>
      <c r="V14" s="232"/>
      <c r="W14" s="232"/>
      <c r="X14" s="232"/>
      <c r="Y14" s="237"/>
      <c r="Z14" s="237"/>
      <c r="AA14" s="232"/>
      <c r="AB14" s="232"/>
      <c r="AC14" s="238"/>
      <c r="AD14" s="239"/>
      <c r="AF14" s="264"/>
    </row>
    <row r="15" spans="1:32" ht="15" customHeight="1" x14ac:dyDescent="0.2">
      <c r="A15" s="205"/>
      <c r="B15" s="229"/>
      <c r="C15" s="205"/>
      <c r="D15" s="230"/>
      <c r="E15" s="231"/>
      <c r="F15" s="232"/>
      <c r="G15" s="233"/>
      <c r="H15" s="234"/>
      <c r="I15" s="235"/>
      <c r="J15" s="205"/>
      <c r="K15" s="235"/>
      <c r="L15" s="236"/>
      <c r="M15" s="236"/>
      <c r="N15" s="236"/>
      <c r="O15" s="236"/>
      <c r="P15" s="236"/>
      <c r="Q15" s="236"/>
      <c r="R15" s="236"/>
      <c r="S15" s="236"/>
      <c r="T15" s="236"/>
      <c r="U15" s="237"/>
      <c r="V15" s="232"/>
      <c r="W15" s="232"/>
      <c r="X15" s="232"/>
      <c r="Y15" s="237"/>
      <c r="Z15" s="237"/>
      <c r="AA15" s="232"/>
      <c r="AB15" s="232"/>
      <c r="AC15" s="238"/>
      <c r="AD15" s="239"/>
      <c r="AF15" s="264"/>
    </row>
    <row r="16" spans="1:32" ht="15" customHeight="1" x14ac:dyDescent="0.2">
      <c r="A16" s="205"/>
      <c r="B16" s="229"/>
      <c r="C16" s="205"/>
      <c r="D16" s="230"/>
      <c r="E16" s="231"/>
      <c r="F16" s="232"/>
      <c r="G16" s="233"/>
      <c r="H16" s="234"/>
      <c r="I16" s="235"/>
      <c r="J16" s="205"/>
      <c r="K16" s="235"/>
      <c r="L16" s="236"/>
      <c r="M16" s="236"/>
      <c r="N16" s="236"/>
      <c r="O16" s="236"/>
      <c r="P16" s="236"/>
      <c r="Q16" s="236"/>
      <c r="R16" s="236"/>
      <c r="S16" s="236"/>
      <c r="T16" s="236"/>
      <c r="U16" s="237"/>
      <c r="V16" s="232"/>
      <c r="W16" s="232"/>
      <c r="X16" s="232"/>
      <c r="Y16" s="237"/>
      <c r="Z16" s="237"/>
      <c r="AA16" s="232"/>
      <c r="AB16" s="232"/>
      <c r="AC16" s="238"/>
      <c r="AD16" s="239"/>
      <c r="AF16" s="264"/>
    </row>
    <row r="17" spans="1:32" ht="15" customHeight="1" x14ac:dyDescent="0.2">
      <c r="A17" s="205"/>
      <c r="B17" s="229"/>
      <c r="C17" s="205"/>
      <c r="D17" s="230"/>
      <c r="E17" s="231"/>
      <c r="F17" s="232"/>
      <c r="G17" s="233"/>
      <c r="H17" s="234"/>
      <c r="I17" s="235"/>
      <c r="J17" s="205"/>
      <c r="K17" s="235"/>
      <c r="L17" s="236"/>
      <c r="M17" s="236"/>
      <c r="N17" s="236"/>
      <c r="O17" s="236"/>
      <c r="P17" s="236"/>
      <c r="Q17" s="236"/>
      <c r="R17" s="236"/>
      <c r="S17" s="236"/>
      <c r="T17" s="236"/>
      <c r="U17" s="237"/>
      <c r="V17" s="232"/>
      <c r="W17" s="232"/>
      <c r="X17" s="232"/>
      <c r="Y17" s="237"/>
      <c r="Z17" s="237"/>
      <c r="AA17" s="232"/>
      <c r="AB17" s="232"/>
      <c r="AC17" s="238"/>
      <c r="AD17" s="239"/>
      <c r="AF17" s="264"/>
    </row>
    <row r="18" spans="1:32" ht="15" customHeight="1" x14ac:dyDescent="0.2">
      <c r="A18" s="205"/>
      <c r="B18" s="229"/>
      <c r="C18" s="205"/>
      <c r="D18" s="230"/>
      <c r="E18" s="231"/>
      <c r="F18" s="232"/>
      <c r="G18" s="233"/>
      <c r="H18" s="234"/>
      <c r="I18" s="235"/>
      <c r="J18" s="205"/>
      <c r="K18" s="235"/>
      <c r="L18" s="236"/>
      <c r="M18" s="236"/>
      <c r="N18" s="236"/>
      <c r="O18" s="236"/>
      <c r="P18" s="236"/>
      <c r="Q18" s="236"/>
      <c r="R18" s="236"/>
      <c r="S18" s="236"/>
      <c r="T18" s="236"/>
      <c r="U18" s="237"/>
      <c r="V18" s="232"/>
      <c r="W18" s="232"/>
      <c r="X18" s="232"/>
      <c r="Y18" s="237"/>
      <c r="Z18" s="237"/>
      <c r="AA18" s="232"/>
      <c r="AB18" s="232"/>
      <c r="AC18" s="238"/>
      <c r="AD18" s="239"/>
      <c r="AF18" s="264"/>
    </row>
    <row r="19" spans="1:32" ht="15" customHeight="1" x14ac:dyDescent="0.2">
      <c r="A19" s="205"/>
      <c r="B19" s="229"/>
      <c r="C19" s="205"/>
      <c r="D19" s="230"/>
      <c r="E19" s="231"/>
      <c r="F19" s="232"/>
      <c r="G19" s="233"/>
      <c r="H19" s="234"/>
      <c r="I19" s="235"/>
      <c r="J19" s="205"/>
      <c r="K19" s="235"/>
      <c r="L19" s="236"/>
      <c r="M19" s="236"/>
      <c r="N19" s="236"/>
      <c r="O19" s="236"/>
      <c r="P19" s="236"/>
      <c r="Q19" s="236"/>
      <c r="R19" s="236"/>
      <c r="S19" s="236"/>
      <c r="T19" s="236"/>
      <c r="U19" s="237"/>
      <c r="V19" s="232"/>
      <c r="W19" s="232"/>
      <c r="X19" s="232"/>
      <c r="Y19" s="237"/>
      <c r="Z19" s="237"/>
      <c r="AA19" s="232"/>
      <c r="AB19" s="232"/>
      <c r="AC19" s="238"/>
      <c r="AD19" s="239"/>
      <c r="AF19" s="264"/>
    </row>
    <row r="20" spans="1:32" ht="15" customHeight="1" x14ac:dyDescent="0.2">
      <c r="A20" s="205"/>
      <c r="B20" s="229"/>
      <c r="C20" s="205"/>
      <c r="D20" s="230"/>
      <c r="E20" s="231"/>
      <c r="F20" s="232"/>
      <c r="G20" s="233"/>
      <c r="H20" s="234"/>
      <c r="I20" s="235"/>
      <c r="J20" s="205"/>
      <c r="K20" s="235"/>
      <c r="L20" s="236"/>
      <c r="M20" s="236"/>
      <c r="N20" s="236"/>
      <c r="O20" s="236"/>
      <c r="P20" s="236"/>
      <c r="Q20" s="236"/>
      <c r="R20" s="236"/>
      <c r="S20" s="236"/>
      <c r="T20" s="236"/>
      <c r="U20" s="237"/>
      <c r="V20" s="232"/>
      <c r="W20" s="232"/>
      <c r="X20" s="232"/>
      <c r="Y20" s="237"/>
      <c r="Z20" s="237"/>
      <c r="AA20" s="232"/>
      <c r="AB20" s="232"/>
      <c r="AC20" s="238"/>
      <c r="AD20" s="239"/>
      <c r="AF20" s="264"/>
    </row>
    <row r="21" spans="1:32" ht="15" customHeight="1" x14ac:dyDescent="0.2">
      <c r="A21" s="205"/>
      <c r="B21" s="229"/>
      <c r="C21" s="205"/>
      <c r="D21" s="230"/>
      <c r="E21" s="231"/>
      <c r="F21" s="232"/>
      <c r="G21" s="233"/>
      <c r="H21" s="234"/>
      <c r="I21" s="235"/>
      <c r="J21" s="205"/>
      <c r="K21" s="235"/>
      <c r="L21" s="236"/>
      <c r="M21" s="236"/>
      <c r="N21" s="236"/>
      <c r="O21" s="236"/>
      <c r="P21" s="236"/>
      <c r="Q21" s="236"/>
      <c r="R21" s="236"/>
      <c r="S21" s="236"/>
      <c r="T21" s="236"/>
      <c r="U21" s="237"/>
      <c r="V21" s="232"/>
      <c r="W21" s="232"/>
      <c r="X21" s="232"/>
      <c r="Y21" s="237"/>
      <c r="Z21" s="237"/>
      <c r="AA21" s="232"/>
      <c r="AB21" s="232"/>
      <c r="AC21" s="238"/>
      <c r="AD21" s="239"/>
      <c r="AF21" s="264"/>
    </row>
    <row r="22" spans="1:32" ht="15" customHeight="1" x14ac:dyDescent="0.2">
      <c r="A22" s="205"/>
      <c r="B22" s="229"/>
      <c r="C22" s="205"/>
      <c r="D22" s="230"/>
      <c r="E22" s="231"/>
      <c r="F22" s="232"/>
      <c r="G22" s="233"/>
      <c r="H22" s="234"/>
      <c r="I22" s="235"/>
      <c r="J22" s="205"/>
      <c r="K22" s="235"/>
      <c r="L22" s="236"/>
      <c r="M22" s="236"/>
      <c r="N22" s="236"/>
      <c r="O22" s="236"/>
      <c r="P22" s="236"/>
      <c r="Q22" s="236"/>
      <c r="R22" s="236"/>
      <c r="S22" s="236"/>
      <c r="T22" s="236"/>
      <c r="U22" s="237"/>
      <c r="V22" s="232"/>
      <c r="W22" s="232"/>
      <c r="X22" s="232"/>
      <c r="Y22" s="237"/>
      <c r="Z22" s="237"/>
      <c r="AA22" s="232"/>
      <c r="AB22" s="232"/>
      <c r="AC22" s="238"/>
      <c r="AD22" s="239"/>
      <c r="AF22" s="264"/>
    </row>
    <row r="23" spans="1:32" ht="15" customHeight="1" x14ac:dyDescent="0.2">
      <c r="A23" s="205"/>
      <c r="B23" s="229"/>
      <c r="C23" s="205"/>
      <c r="D23" s="230"/>
      <c r="E23" s="231"/>
      <c r="F23" s="232"/>
      <c r="G23" s="233"/>
      <c r="H23" s="234"/>
      <c r="I23" s="235"/>
      <c r="J23" s="205"/>
      <c r="K23" s="235"/>
      <c r="L23" s="236"/>
      <c r="M23" s="236"/>
      <c r="N23" s="236"/>
      <c r="O23" s="236"/>
      <c r="P23" s="236"/>
      <c r="Q23" s="236"/>
      <c r="R23" s="236"/>
      <c r="S23" s="236"/>
      <c r="T23" s="236"/>
      <c r="U23" s="237"/>
      <c r="V23" s="232"/>
      <c r="W23" s="232"/>
      <c r="X23" s="232"/>
      <c r="Y23" s="237"/>
      <c r="Z23" s="237"/>
      <c r="AA23" s="232"/>
      <c r="AB23" s="232"/>
      <c r="AC23" s="238"/>
      <c r="AD23" s="239"/>
      <c r="AF23" s="264"/>
    </row>
    <row r="24" spans="1:32" ht="15" customHeight="1" x14ac:dyDescent="0.2">
      <c r="A24" s="205"/>
      <c r="B24" s="229"/>
      <c r="C24" s="205"/>
      <c r="D24" s="230"/>
      <c r="E24" s="231"/>
      <c r="F24" s="232"/>
      <c r="G24" s="233"/>
      <c r="H24" s="234"/>
      <c r="I24" s="235"/>
      <c r="J24" s="205"/>
      <c r="K24" s="235"/>
      <c r="L24" s="236"/>
      <c r="M24" s="236"/>
      <c r="N24" s="236"/>
      <c r="O24" s="236"/>
      <c r="P24" s="236"/>
      <c r="Q24" s="236"/>
      <c r="R24" s="236"/>
      <c r="S24" s="236"/>
      <c r="T24" s="236"/>
      <c r="U24" s="237"/>
      <c r="V24" s="232"/>
      <c r="W24" s="232"/>
      <c r="X24" s="232"/>
      <c r="Y24" s="237"/>
      <c r="Z24" s="237"/>
      <c r="AA24" s="232"/>
      <c r="AB24" s="232"/>
      <c r="AC24" s="238"/>
      <c r="AD24" s="239"/>
      <c r="AF24" s="129"/>
    </row>
    <row r="25" spans="1:32" ht="15" customHeight="1" x14ac:dyDescent="0.2">
      <c r="A25" s="205"/>
      <c r="B25" s="229"/>
      <c r="C25" s="205"/>
      <c r="D25" s="230"/>
      <c r="E25" s="231"/>
      <c r="F25" s="232"/>
      <c r="G25" s="233"/>
      <c r="H25" s="234"/>
      <c r="I25" s="235"/>
      <c r="J25" s="205"/>
      <c r="K25" s="235"/>
      <c r="L25" s="236"/>
      <c r="M25" s="236"/>
      <c r="N25" s="236"/>
      <c r="O25" s="236"/>
      <c r="P25" s="236"/>
      <c r="Q25" s="236"/>
      <c r="R25" s="236"/>
      <c r="S25" s="236"/>
      <c r="T25" s="236"/>
      <c r="U25" s="237"/>
      <c r="V25" s="232"/>
      <c r="W25" s="232"/>
      <c r="X25" s="232"/>
      <c r="Y25" s="237"/>
      <c r="Z25" s="237"/>
      <c r="AA25" s="232"/>
      <c r="AB25" s="232"/>
      <c r="AC25" s="238"/>
      <c r="AD25" s="239"/>
      <c r="AF25" s="129"/>
    </row>
    <row r="26" spans="1:32" ht="15" customHeight="1" x14ac:dyDescent="0.2">
      <c r="A26" s="205"/>
      <c r="B26" s="229"/>
      <c r="C26" s="205"/>
      <c r="D26" s="230"/>
      <c r="E26" s="231"/>
      <c r="F26" s="232"/>
      <c r="G26" s="233"/>
      <c r="H26" s="234"/>
      <c r="I26" s="235"/>
      <c r="J26" s="205"/>
      <c r="K26" s="235"/>
      <c r="L26" s="236"/>
      <c r="M26" s="236"/>
      <c r="N26" s="236"/>
      <c r="O26" s="236"/>
      <c r="P26" s="236"/>
      <c r="Q26" s="236"/>
      <c r="R26" s="236"/>
      <c r="S26" s="236"/>
      <c r="T26" s="236"/>
      <c r="U26" s="237"/>
      <c r="V26" s="232"/>
      <c r="W26" s="232"/>
      <c r="X26" s="232"/>
      <c r="Y26" s="237"/>
      <c r="Z26" s="237"/>
      <c r="AA26" s="232"/>
      <c r="AB26" s="232"/>
      <c r="AC26" s="238"/>
      <c r="AD26" s="239"/>
      <c r="AF26" s="130"/>
    </row>
    <row r="27" spans="1:32" ht="15" customHeight="1" x14ac:dyDescent="0.2">
      <c r="A27" s="205"/>
      <c r="B27" s="229"/>
      <c r="C27" s="205"/>
      <c r="D27" s="230"/>
      <c r="E27" s="231"/>
      <c r="F27" s="232"/>
      <c r="G27" s="233"/>
      <c r="H27" s="234"/>
      <c r="I27" s="235"/>
      <c r="J27" s="205"/>
      <c r="K27" s="235"/>
      <c r="L27" s="236"/>
      <c r="M27" s="236"/>
      <c r="N27" s="236"/>
      <c r="O27" s="236"/>
      <c r="P27" s="236"/>
      <c r="Q27" s="236"/>
      <c r="R27" s="236"/>
      <c r="S27" s="236"/>
      <c r="T27" s="236"/>
      <c r="U27" s="237"/>
      <c r="V27" s="232"/>
      <c r="W27" s="232"/>
      <c r="X27" s="232"/>
      <c r="Y27" s="237"/>
      <c r="Z27" s="237"/>
      <c r="AA27" s="232"/>
      <c r="AB27" s="232"/>
      <c r="AC27" s="238"/>
      <c r="AD27" s="239"/>
      <c r="AF27" s="130"/>
    </row>
    <row r="28" spans="1:32" ht="15" customHeight="1" x14ac:dyDescent="0.2">
      <c r="A28" s="205"/>
      <c r="B28" s="229"/>
      <c r="C28" s="205"/>
      <c r="D28" s="230"/>
      <c r="E28" s="231"/>
      <c r="F28" s="232"/>
      <c r="G28" s="233"/>
      <c r="H28" s="234"/>
      <c r="I28" s="235"/>
      <c r="J28" s="205"/>
      <c r="K28" s="235"/>
      <c r="L28" s="236"/>
      <c r="M28" s="236"/>
      <c r="N28" s="236"/>
      <c r="O28" s="236"/>
      <c r="P28" s="236"/>
      <c r="Q28" s="236"/>
      <c r="R28" s="236"/>
      <c r="S28" s="236"/>
      <c r="T28" s="236"/>
      <c r="U28" s="237"/>
      <c r="V28" s="232"/>
      <c r="W28" s="232"/>
      <c r="X28" s="232"/>
      <c r="Y28" s="237"/>
      <c r="Z28" s="237"/>
      <c r="AA28" s="232"/>
      <c r="AB28" s="232"/>
      <c r="AC28" s="238"/>
      <c r="AD28" s="239"/>
      <c r="AF28" s="131"/>
    </row>
    <row r="29" spans="1:32" ht="15" customHeight="1" x14ac:dyDescent="0.2">
      <c r="A29" s="205"/>
      <c r="B29" s="229"/>
      <c r="C29" s="205"/>
      <c r="D29" s="230"/>
      <c r="E29" s="231"/>
      <c r="F29" s="232"/>
      <c r="G29" s="233"/>
      <c r="H29" s="234"/>
      <c r="I29" s="235"/>
      <c r="J29" s="205"/>
      <c r="K29" s="235"/>
      <c r="L29" s="236"/>
      <c r="M29" s="236"/>
      <c r="N29" s="236"/>
      <c r="O29" s="236"/>
      <c r="P29" s="236"/>
      <c r="Q29" s="236"/>
      <c r="R29" s="236"/>
      <c r="S29" s="236"/>
      <c r="T29" s="236"/>
      <c r="U29" s="237"/>
      <c r="V29" s="232"/>
      <c r="W29" s="232"/>
      <c r="X29" s="232"/>
      <c r="Y29" s="237"/>
      <c r="Z29" s="237"/>
      <c r="AA29" s="232"/>
      <c r="AB29" s="232"/>
      <c r="AC29" s="238"/>
      <c r="AD29" s="239"/>
      <c r="AF29" s="129"/>
    </row>
    <row r="30" spans="1:32" ht="15" customHeight="1" x14ac:dyDescent="0.2">
      <c r="A30" s="205"/>
      <c r="B30" s="229"/>
      <c r="C30" s="205"/>
      <c r="D30" s="230"/>
      <c r="E30" s="231"/>
      <c r="F30" s="232"/>
      <c r="G30" s="233"/>
      <c r="H30" s="234"/>
      <c r="I30" s="235"/>
      <c r="J30" s="205"/>
      <c r="K30" s="235"/>
      <c r="L30" s="236"/>
      <c r="M30" s="236"/>
      <c r="N30" s="236"/>
      <c r="O30" s="236"/>
      <c r="P30" s="236"/>
      <c r="Q30" s="236"/>
      <c r="R30" s="236"/>
      <c r="S30" s="236"/>
      <c r="T30" s="236"/>
      <c r="U30" s="237"/>
      <c r="V30" s="232"/>
      <c r="W30" s="232"/>
      <c r="X30" s="232"/>
      <c r="Y30" s="237"/>
      <c r="Z30" s="237"/>
      <c r="AA30" s="232"/>
      <c r="AB30" s="232"/>
      <c r="AC30" s="238"/>
      <c r="AD30" s="239"/>
      <c r="AF30" s="129"/>
    </row>
    <row r="31" spans="1:32" ht="15" customHeight="1" x14ac:dyDescent="0.2">
      <c r="A31" s="205"/>
      <c r="B31" s="229"/>
      <c r="C31" s="205"/>
      <c r="D31" s="230"/>
      <c r="E31" s="231"/>
      <c r="F31" s="232"/>
      <c r="G31" s="233"/>
      <c r="H31" s="234"/>
      <c r="I31" s="235"/>
      <c r="J31" s="205"/>
      <c r="K31" s="235"/>
      <c r="L31" s="236"/>
      <c r="M31" s="236"/>
      <c r="N31" s="236"/>
      <c r="O31" s="236"/>
      <c r="P31" s="236"/>
      <c r="Q31" s="236"/>
      <c r="R31" s="236"/>
      <c r="S31" s="236"/>
      <c r="T31" s="236"/>
      <c r="U31" s="237"/>
      <c r="V31" s="232"/>
      <c r="W31" s="232"/>
      <c r="X31" s="232"/>
      <c r="Y31" s="237"/>
      <c r="Z31" s="237"/>
      <c r="AA31" s="232"/>
      <c r="AB31" s="232"/>
      <c r="AC31" s="238"/>
      <c r="AD31" s="239"/>
      <c r="AF31" s="129"/>
    </row>
    <row r="32" spans="1:32" ht="15" customHeight="1" x14ac:dyDescent="0.2">
      <c r="A32" s="205"/>
      <c r="B32" s="229"/>
      <c r="C32" s="205"/>
      <c r="D32" s="230"/>
      <c r="E32" s="231"/>
      <c r="F32" s="232"/>
      <c r="G32" s="233"/>
      <c r="H32" s="234"/>
      <c r="I32" s="235"/>
      <c r="J32" s="205"/>
      <c r="K32" s="235"/>
      <c r="L32" s="236"/>
      <c r="M32" s="236"/>
      <c r="N32" s="236"/>
      <c r="O32" s="236"/>
      <c r="P32" s="236"/>
      <c r="Q32" s="236"/>
      <c r="R32" s="236"/>
      <c r="S32" s="236"/>
      <c r="T32" s="236"/>
      <c r="U32" s="237"/>
      <c r="V32" s="232"/>
      <c r="W32" s="232"/>
      <c r="X32" s="232"/>
      <c r="Y32" s="237"/>
      <c r="Z32" s="237"/>
      <c r="AA32" s="232"/>
      <c r="AB32" s="232"/>
      <c r="AC32" s="238"/>
      <c r="AD32" s="239"/>
      <c r="AF32" s="129"/>
    </row>
    <row r="33" spans="1:32" ht="15" customHeight="1" x14ac:dyDescent="0.2">
      <c r="A33" s="205"/>
      <c r="B33" s="229"/>
      <c r="C33" s="205"/>
      <c r="D33" s="230"/>
      <c r="E33" s="231"/>
      <c r="F33" s="232"/>
      <c r="G33" s="233"/>
      <c r="H33" s="234"/>
      <c r="I33" s="235"/>
      <c r="J33" s="205"/>
      <c r="K33" s="235"/>
      <c r="L33" s="236"/>
      <c r="M33" s="236"/>
      <c r="N33" s="236"/>
      <c r="O33" s="236"/>
      <c r="P33" s="236"/>
      <c r="Q33" s="236"/>
      <c r="R33" s="236"/>
      <c r="S33" s="236"/>
      <c r="T33" s="236"/>
      <c r="U33" s="237"/>
      <c r="V33" s="232"/>
      <c r="W33" s="232"/>
      <c r="X33" s="232"/>
      <c r="Y33" s="237"/>
      <c r="Z33" s="237"/>
      <c r="AA33" s="232"/>
      <c r="AB33" s="232"/>
      <c r="AC33" s="238"/>
      <c r="AD33" s="239"/>
      <c r="AF33" s="130"/>
    </row>
    <row r="34" spans="1:32" ht="15" customHeight="1" x14ac:dyDescent="0.2">
      <c r="A34" s="205"/>
      <c r="B34" s="229"/>
      <c r="C34" s="205"/>
      <c r="D34" s="230"/>
      <c r="E34" s="231"/>
      <c r="F34" s="232"/>
      <c r="G34" s="233"/>
      <c r="H34" s="234"/>
      <c r="I34" s="235"/>
      <c r="J34" s="205"/>
      <c r="K34" s="235"/>
      <c r="L34" s="236"/>
      <c r="M34" s="236"/>
      <c r="N34" s="236"/>
      <c r="O34" s="236"/>
      <c r="P34" s="236"/>
      <c r="Q34" s="236"/>
      <c r="R34" s="236"/>
      <c r="S34" s="236"/>
      <c r="T34" s="236"/>
      <c r="U34" s="237"/>
      <c r="V34" s="232"/>
      <c r="W34" s="232"/>
      <c r="X34" s="232"/>
      <c r="Y34" s="237"/>
      <c r="Z34" s="237"/>
      <c r="AA34" s="232"/>
      <c r="AB34" s="232"/>
      <c r="AC34" s="238"/>
      <c r="AD34" s="239"/>
      <c r="AF34" s="130"/>
    </row>
    <row r="35" spans="1:32" ht="15" customHeight="1" x14ac:dyDescent="0.2">
      <c r="A35" s="205"/>
      <c r="B35" s="229"/>
      <c r="C35" s="205"/>
      <c r="D35" s="230"/>
      <c r="E35" s="231"/>
      <c r="F35" s="232"/>
      <c r="G35" s="233"/>
      <c r="H35" s="234"/>
      <c r="I35" s="235"/>
      <c r="J35" s="205"/>
      <c r="K35" s="235"/>
      <c r="L35" s="236"/>
      <c r="M35" s="236"/>
      <c r="N35" s="236"/>
      <c r="O35" s="236"/>
      <c r="P35" s="236"/>
      <c r="Q35" s="236"/>
      <c r="R35" s="236"/>
      <c r="S35" s="236"/>
      <c r="T35" s="236"/>
      <c r="U35" s="237"/>
      <c r="V35" s="232"/>
      <c r="W35" s="232"/>
      <c r="X35" s="232"/>
      <c r="Y35" s="237"/>
      <c r="Z35" s="237"/>
      <c r="AA35" s="232"/>
      <c r="AB35" s="232"/>
      <c r="AC35" s="238"/>
      <c r="AD35" s="239"/>
      <c r="AF35" s="130"/>
    </row>
    <row r="36" spans="1:32" ht="15" customHeight="1" x14ac:dyDescent="0.2">
      <c r="A36" s="205"/>
      <c r="B36" s="229"/>
      <c r="C36" s="205"/>
      <c r="D36" s="230"/>
      <c r="E36" s="231"/>
      <c r="F36" s="232"/>
      <c r="G36" s="233"/>
      <c r="H36" s="234"/>
      <c r="I36" s="235"/>
      <c r="J36" s="205"/>
      <c r="K36" s="235"/>
      <c r="L36" s="236"/>
      <c r="M36" s="236"/>
      <c r="N36" s="236"/>
      <c r="O36" s="236"/>
      <c r="P36" s="236"/>
      <c r="Q36" s="236"/>
      <c r="R36" s="236"/>
      <c r="S36" s="236"/>
      <c r="T36" s="236"/>
      <c r="U36" s="237"/>
      <c r="V36" s="232"/>
      <c r="W36" s="232"/>
      <c r="X36" s="232"/>
      <c r="Y36" s="237"/>
      <c r="Z36" s="237"/>
      <c r="AA36" s="232"/>
      <c r="AB36" s="232"/>
      <c r="AC36" s="238"/>
      <c r="AD36" s="239"/>
      <c r="AF36" s="130"/>
    </row>
    <row r="37" spans="1:32" ht="15" customHeight="1" x14ac:dyDescent="0.2">
      <c r="A37" s="205"/>
      <c r="B37" s="229"/>
      <c r="C37" s="205"/>
      <c r="D37" s="230"/>
      <c r="E37" s="231"/>
      <c r="F37" s="232"/>
      <c r="G37" s="233"/>
      <c r="H37" s="234"/>
      <c r="I37" s="235"/>
      <c r="J37" s="205"/>
      <c r="K37" s="235"/>
      <c r="L37" s="236"/>
      <c r="M37" s="236"/>
      <c r="N37" s="236"/>
      <c r="O37" s="236"/>
      <c r="P37" s="236"/>
      <c r="Q37" s="236"/>
      <c r="R37" s="236"/>
      <c r="S37" s="236"/>
      <c r="T37" s="236"/>
      <c r="U37" s="237"/>
      <c r="V37" s="232"/>
      <c r="W37" s="232"/>
      <c r="X37" s="232"/>
      <c r="Y37" s="237"/>
      <c r="Z37" s="237"/>
      <c r="AA37" s="232"/>
      <c r="AB37" s="232"/>
      <c r="AC37" s="238"/>
      <c r="AD37" s="239"/>
      <c r="AF37" s="130"/>
    </row>
    <row r="38" spans="1:32" ht="15" customHeight="1" x14ac:dyDescent="0.2">
      <c r="A38" s="205"/>
      <c r="B38" s="229"/>
      <c r="C38" s="205"/>
      <c r="D38" s="230"/>
      <c r="E38" s="231"/>
      <c r="F38" s="232"/>
      <c r="G38" s="233"/>
      <c r="H38" s="234"/>
      <c r="I38" s="235"/>
      <c r="J38" s="205"/>
      <c r="K38" s="235"/>
      <c r="L38" s="236"/>
      <c r="M38" s="236"/>
      <c r="N38" s="236"/>
      <c r="O38" s="236"/>
      <c r="P38" s="236"/>
      <c r="Q38" s="236"/>
      <c r="R38" s="236"/>
      <c r="S38" s="236"/>
      <c r="T38" s="236"/>
      <c r="U38" s="237"/>
      <c r="V38" s="232"/>
      <c r="W38" s="232"/>
      <c r="X38" s="232"/>
      <c r="Y38" s="237"/>
      <c r="Z38" s="237"/>
      <c r="AA38" s="232"/>
      <c r="AB38" s="232"/>
      <c r="AC38" s="238"/>
      <c r="AD38" s="239"/>
      <c r="AF38" s="130"/>
    </row>
    <row r="39" spans="1:32" ht="15" customHeight="1" x14ac:dyDescent="0.2">
      <c r="A39" s="205"/>
      <c r="B39" s="229"/>
      <c r="C39" s="205"/>
      <c r="D39" s="230"/>
      <c r="E39" s="231"/>
      <c r="F39" s="232"/>
      <c r="G39" s="233"/>
      <c r="H39" s="234"/>
      <c r="I39" s="235"/>
      <c r="J39" s="205"/>
      <c r="K39" s="235"/>
      <c r="L39" s="236"/>
      <c r="M39" s="236"/>
      <c r="N39" s="236"/>
      <c r="O39" s="236"/>
      <c r="P39" s="236"/>
      <c r="Q39" s="236"/>
      <c r="R39" s="236"/>
      <c r="S39" s="236"/>
      <c r="T39" s="236"/>
      <c r="U39" s="237"/>
      <c r="V39" s="232"/>
      <c r="W39" s="232"/>
      <c r="X39" s="232"/>
      <c r="Y39" s="237"/>
      <c r="Z39" s="237"/>
      <c r="AA39" s="232"/>
      <c r="AB39" s="232"/>
      <c r="AC39" s="238"/>
      <c r="AD39" s="239"/>
      <c r="AF39" s="130"/>
    </row>
    <row r="40" spans="1:32" ht="15" customHeight="1" x14ac:dyDescent="0.2">
      <c r="A40" s="205"/>
      <c r="B40" s="229"/>
      <c r="C40" s="205"/>
      <c r="D40" s="230"/>
      <c r="E40" s="231"/>
      <c r="F40" s="232"/>
      <c r="G40" s="233"/>
      <c r="H40" s="234"/>
      <c r="I40" s="235"/>
      <c r="J40" s="205"/>
      <c r="K40" s="235"/>
      <c r="L40" s="236"/>
      <c r="M40" s="236"/>
      <c r="N40" s="236"/>
      <c r="O40" s="236"/>
      <c r="P40" s="236"/>
      <c r="Q40" s="236"/>
      <c r="R40" s="236"/>
      <c r="S40" s="236"/>
      <c r="T40" s="236"/>
      <c r="U40" s="237"/>
      <c r="V40" s="232"/>
      <c r="W40" s="232"/>
      <c r="X40" s="232"/>
      <c r="Y40" s="237"/>
      <c r="Z40" s="237"/>
      <c r="AA40" s="232"/>
      <c r="AB40" s="232"/>
      <c r="AC40" s="238"/>
      <c r="AD40" s="239"/>
      <c r="AF40" s="130"/>
    </row>
    <row r="41" spans="1:32" ht="15" customHeight="1" x14ac:dyDescent="0.2">
      <c r="A41" s="205"/>
      <c r="B41" s="229"/>
      <c r="C41" s="205"/>
      <c r="D41" s="230"/>
      <c r="E41" s="231"/>
      <c r="F41" s="232"/>
      <c r="G41" s="233"/>
      <c r="H41" s="234"/>
      <c r="I41" s="235"/>
      <c r="J41" s="205"/>
      <c r="K41" s="235"/>
      <c r="L41" s="236"/>
      <c r="M41" s="236"/>
      <c r="N41" s="236"/>
      <c r="O41" s="236"/>
      <c r="P41" s="236"/>
      <c r="Q41" s="236"/>
      <c r="R41" s="236"/>
      <c r="S41" s="236"/>
      <c r="T41" s="236"/>
      <c r="U41" s="237"/>
      <c r="V41" s="232"/>
      <c r="W41" s="232"/>
      <c r="X41" s="232"/>
      <c r="Y41" s="237"/>
      <c r="Z41" s="237"/>
      <c r="AA41" s="232"/>
      <c r="AB41" s="232"/>
      <c r="AC41" s="238"/>
      <c r="AD41" s="239"/>
      <c r="AF41" s="130"/>
    </row>
    <row r="42" spans="1:32" ht="15" customHeight="1" x14ac:dyDescent="0.2">
      <c r="A42" s="205"/>
      <c r="B42" s="229"/>
      <c r="C42" s="205"/>
      <c r="D42" s="230"/>
      <c r="E42" s="231"/>
      <c r="F42" s="232"/>
      <c r="G42" s="233"/>
      <c r="H42" s="234"/>
      <c r="I42" s="235"/>
      <c r="J42" s="205"/>
      <c r="K42" s="235"/>
      <c r="L42" s="236"/>
      <c r="M42" s="236"/>
      <c r="N42" s="236"/>
      <c r="O42" s="236"/>
      <c r="P42" s="236"/>
      <c r="Q42" s="236"/>
      <c r="R42" s="236"/>
      <c r="S42" s="236"/>
      <c r="T42" s="236"/>
      <c r="U42" s="237"/>
      <c r="V42" s="232"/>
      <c r="W42" s="232"/>
      <c r="X42" s="232"/>
      <c r="Y42" s="237"/>
      <c r="Z42" s="237"/>
      <c r="AA42" s="232"/>
      <c r="AB42" s="232"/>
      <c r="AC42" s="238"/>
      <c r="AD42" s="239"/>
      <c r="AF42" s="130"/>
    </row>
    <row r="43" spans="1:32" ht="15" customHeight="1" x14ac:dyDescent="0.2">
      <c r="A43" s="205"/>
      <c r="B43" s="229"/>
      <c r="C43" s="205"/>
      <c r="D43" s="230"/>
      <c r="E43" s="231"/>
      <c r="F43" s="232"/>
      <c r="G43" s="233"/>
      <c r="H43" s="234"/>
      <c r="I43" s="235"/>
      <c r="J43" s="205"/>
      <c r="K43" s="235"/>
      <c r="L43" s="236"/>
      <c r="M43" s="236"/>
      <c r="N43" s="236"/>
      <c r="O43" s="236"/>
      <c r="P43" s="236"/>
      <c r="Q43" s="236"/>
      <c r="R43" s="236"/>
      <c r="S43" s="236"/>
      <c r="T43" s="236"/>
      <c r="U43" s="237"/>
      <c r="V43" s="232"/>
      <c r="W43" s="232"/>
      <c r="X43" s="232"/>
      <c r="Y43" s="237"/>
      <c r="Z43" s="237"/>
      <c r="AA43" s="232"/>
      <c r="AB43" s="232"/>
      <c r="AC43" s="238"/>
      <c r="AD43" s="239"/>
      <c r="AF43" s="130"/>
    </row>
    <row r="44" spans="1:32" ht="15" customHeight="1" x14ac:dyDescent="0.2">
      <c r="A44" s="205"/>
      <c r="B44" s="229"/>
      <c r="C44" s="205"/>
      <c r="D44" s="230"/>
      <c r="E44" s="231"/>
      <c r="F44" s="232"/>
      <c r="G44" s="233"/>
      <c r="H44" s="234"/>
      <c r="I44" s="235"/>
      <c r="J44" s="205"/>
      <c r="K44" s="235"/>
      <c r="L44" s="236"/>
      <c r="M44" s="236"/>
      <c r="N44" s="236"/>
      <c r="O44" s="236"/>
      <c r="P44" s="236"/>
      <c r="Q44" s="236"/>
      <c r="R44" s="236"/>
      <c r="S44" s="236"/>
      <c r="T44" s="236"/>
      <c r="U44" s="237"/>
      <c r="V44" s="232"/>
      <c r="W44" s="232"/>
      <c r="X44" s="232"/>
      <c r="Y44" s="237"/>
      <c r="Z44" s="237"/>
      <c r="AA44" s="232"/>
      <c r="AB44" s="232"/>
      <c r="AC44" s="238"/>
      <c r="AD44" s="239"/>
      <c r="AF44" s="130"/>
    </row>
    <row r="45" spans="1:32" ht="15" customHeight="1" x14ac:dyDescent="0.2">
      <c r="A45" s="205"/>
      <c r="B45" s="229"/>
      <c r="C45" s="205"/>
      <c r="D45" s="230"/>
      <c r="E45" s="231"/>
      <c r="F45" s="232"/>
      <c r="G45" s="233"/>
      <c r="H45" s="234"/>
      <c r="I45" s="235"/>
      <c r="J45" s="205"/>
      <c r="K45" s="235"/>
      <c r="L45" s="236"/>
      <c r="M45" s="236"/>
      <c r="N45" s="236"/>
      <c r="O45" s="236"/>
      <c r="P45" s="236"/>
      <c r="Q45" s="236"/>
      <c r="R45" s="236"/>
      <c r="S45" s="236"/>
      <c r="T45" s="236"/>
      <c r="U45" s="237"/>
      <c r="V45" s="232"/>
      <c r="W45" s="232"/>
      <c r="X45" s="232"/>
      <c r="Y45" s="237"/>
      <c r="Z45" s="237"/>
      <c r="AA45" s="232"/>
      <c r="AB45" s="232"/>
      <c r="AC45" s="238"/>
      <c r="AD45" s="239"/>
      <c r="AF45" s="130"/>
    </row>
    <row r="46" spans="1:32" ht="15" customHeight="1" x14ac:dyDescent="0.2">
      <c r="A46" s="205"/>
      <c r="B46" s="229"/>
      <c r="C46" s="205"/>
      <c r="D46" s="230"/>
      <c r="E46" s="231"/>
      <c r="F46" s="232"/>
      <c r="G46" s="233"/>
      <c r="H46" s="234"/>
      <c r="I46" s="235"/>
      <c r="J46" s="205"/>
      <c r="K46" s="235"/>
      <c r="L46" s="236"/>
      <c r="M46" s="236"/>
      <c r="N46" s="236"/>
      <c r="O46" s="236"/>
      <c r="P46" s="236"/>
      <c r="Q46" s="236"/>
      <c r="R46" s="236"/>
      <c r="S46" s="236"/>
      <c r="T46" s="236"/>
      <c r="U46" s="237"/>
      <c r="V46" s="232"/>
      <c r="W46" s="232"/>
      <c r="X46" s="232"/>
      <c r="Y46" s="237"/>
      <c r="Z46" s="237"/>
      <c r="AA46" s="232"/>
      <c r="AB46" s="232"/>
      <c r="AC46" s="238"/>
      <c r="AD46" s="239"/>
      <c r="AF46" s="130"/>
    </row>
    <row r="47" spans="1:32" ht="15" customHeight="1" x14ac:dyDescent="0.2">
      <c r="A47" s="205"/>
      <c r="B47" s="229"/>
      <c r="C47" s="205"/>
      <c r="D47" s="230"/>
      <c r="E47" s="231"/>
      <c r="F47" s="232"/>
      <c r="G47" s="233"/>
      <c r="H47" s="234"/>
      <c r="I47" s="235"/>
      <c r="J47" s="205"/>
      <c r="K47" s="235"/>
      <c r="L47" s="236"/>
      <c r="M47" s="236"/>
      <c r="N47" s="236"/>
      <c r="O47" s="236"/>
      <c r="P47" s="236"/>
      <c r="Q47" s="236"/>
      <c r="R47" s="236"/>
      <c r="S47" s="236"/>
      <c r="T47" s="236"/>
      <c r="U47" s="237"/>
      <c r="V47" s="232"/>
      <c r="W47" s="232"/>
      <c r="X47" s="232"/>
      <c r="Y47" s="237"/>
      <c r="Z47" s="237"/>
      <c r="AA47" s="232"/>
      <c r="AB47" s="232"/>
      <c r="AC47" s="238"/>
      <c r="AD47" s="239"/>
      <c r="AF47" s="130"/>
    </row>
    <row r="48" spans="1:32" ht="15" customHeight="1" x14ac:dyDescent="0.2">
      <c r="A48" s="205"/>
      <c r="B48" s="229"/>
      <c r="C48" s="205"/>
      <c r="D48" s="230"/>
      <c r="E48" s="231"/>
      <c r="F48" s="232"/>
      <c r="G48" s="233"/>
      <c r="H48" s="234"/>
      <c r="I48" s="235"/>
      <c r="J48" s="205"/>
      <c r="K48" s="235"/>
      <c r="L48" s="236"/>
      <c r="M48" s="236"/>
      <c r="N48" s="236"/>
      <c r="O48" s="236"/>
      <c r="P48" s="236"/>
      <c r="Q48" s="236"/>
      <c r="R48" s="236"/>
      <c r="S48" s="236"/>
      <c r="T48" s="236"/>
      <c r="U48" s="237"/>
      <c r="V48" s="232"/>
      <c r="W48" s="232"/>
      <c r="X48" s="232"/>
      <c r="Y48" s="237"/>
      <c r="Z48" s="237"/>
      <c r="AA48" s="232"/>
      <c r="AB48" s="232"/>
      <c r="AC48" s="238"/>
      <c r="AD48" s="239"/>
      <c r="AF48" s="130"/>
    </row>
    <row r="49" spans="1:32" ht="15" customHeight="1" x14ac:dyDescent="0.2">
      <c r="A49" s="205"/>
      <c r="B49" s="229"/>
      <c r="C49" s="205"/>
      <c r="D49" s="230"/>
      <c r="E49" s="231"/>
      <c r="F49" s="232"/>
      <c r="G49" s="233"/>
      <c r="H49" s="234"/>
      <c r="I49" s="235"/>
      <c r="J49" s="205"/>
      <c r="K49" s="235"/>
      <c r="L49" s="236"/>
      <c r="M49" s="236"/>
      <c r="N49" s="236"/>
      <c r="O49" s="236"/>
      <c r="P49" s="236"/>
      <c r="Q49" s="236"/>
      <c r="R49" s="236"/>
      <c r="S49" s="236"/>
      <c r="T49" s="236"/>
      <c r="U49" s="237"/>
      <c r="V49" s="232"/>
      <c r="W49" s="232"/>
      <c r="X49" s="232"/>
      <c r="Y49" s="237"/>
      <c r="Z49" s="237"/>
      <c r="AA49" s="232"/>
      <c r="AB49" s="232"/>
      <c r="AC49" s="238"/>
      <c r="AD49" s="239"/>
      <c r="AF49" s="129"/>
    </row>
    <row r="50" spans="1:32" ht="15" customHeight="1" x14ac:dyDescent="0.2">
      <c r="A50" s="205"/>
      <c r="B50" s="229"/>
      <c r="C50" s="205"/>
      <c r="D50" s="230"/>
      <c r="E50" s="231"/>
      <c r="F50" s="232"/>
      <c r="G50" s="233"/>
      <c r="H50" s="234"/>
      <c r="I50" s="235"/>
      <c r="J50" s="205"/>
      <c r="K50" s="235"/>
      <c r="L50" s="236"/>
      <c r="M50" s="236"/>
      <c r="N50" s="236"/>
      <c r="O50" s="236"/>
      <c r="P50" s="236"/>
      <c r="Q50" s="236"/>
      <c r="R50" s="236"/>
      <c r="S50" s="236"/>
      <c r="T50" s="236"/>
      <c r="U50" s="237"/>
      <c r="V50" s="232"/>
      <c r="W50" s="232"/>
      <c r="X50" s="232"/>
      <c r="Y50" s="237"/>
      <c r="Z50" s="237"/>
      <c r="AA50" s="232"/>
      <c r="AB50" s="232"/>
      <c r="AC50" s="238"/>
      <c r="AD50" s="239"/>
      <c r="AF50" s="129"/>
    </row>
    <row r="51" spans="1:32" s="28" customFormat="1" ht="15" customHeight="1" x14ac:dyDescent="0.2">
      <c r="A51" s="38" t="s">
        <v>52</v>
      </c>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F51" s="129"/>
    </row>
    <row r="52" spans="1:32" x14ac:dyDescent="0.2">
      <c r="AF52" s="129"/>
    </row>
    <row r="53" spans="1:32" x14ac:dyDescent="0.2">
      <c r="AF53" s="129"/>
    </row>
    <row r="54" spans="1:32" x14ac:dyDescent="0.2">
      <c r="AF54" s="129"/>
    </row>
    <row r="55" spans="1:32" x14ac:dyDescent="0.2">
      <c r="AF55" s="129"/>
    </row>
    <row r="56" spans="1:32" x14ac:dyDescent="0.2">
      <c r="AF56" s="129"/>
    </row>
    <row r="57" spans="1:32" x14ac:dyDescent="0.2">
      <c r="AF57" s="129"/>
    </row>
    <row r="58" spans="1:32" x14ac:dyDescent="0.2">
      <c r="AF58" s="129"/>
    </row>
    <row r="59" spans="1:32" x14ac:dyDescent="0.2">
      <c r="AF59" s="129"/>
    </row>
    <row r="60" spans="1:32" x14ac:dyDescent="0.2">
      <c r="AF60" s="129"/>
    </row>
    <row r="61" spans="1:32" x14ac:dyDescent="0.2">
      <c r="AF61" s="129"/>
    </row>
    <row r="62" spans="1:32" x14ac:dyDescent="0.2">
      <c r="AF62" s="129"/>
    </row>
    <row r="63" spans="1:32" x14ac:dyDescent="0.2">
      <c r="AF63" s="129"/>
    </row>
    <row r="64" spans="1:32" x14ac:dyDescent="0.2">
      <c r="AF64" s="129"/>
    </row>
    <row r="65" spans="32:32" x14ac:dyDescent="0.2">
      <c r="AF65" s="129"/>
    </row>
    <row r="66" spans="32:32" x14ac:dyDescent="0.2">
      <c r="AF66" s="129"/>
    </row>
    <row r="67" spans="32:32" x14ac:dyDescent="0.2">
      <c r="AF67" s="129"/>
    </row>
    <row r="68" spans="32:32" x14ac:dyDescent="0.2">
      <c r="AF68" s="129"/>
    </row>
    <row r="69" spans="32:32" x14ac:dyDescent="0.2">
      <c r="AF69" s="129"/>
    </row>
    <row r="70" spans="32:32" x14ac:dyDescent="0.2">
      <c r="AF70" s="129"/>
    </row>
    <row r="71" spans="32:32" x14ac:dyDescent="0.2">
      <c r="AF71" s="129"/>
    </row>
  </sheetData>
  <sheetProtection algorithmName="SHA-512" hashValue="jKBzra6h7WVpBpbSB4/GF/I3PUN4n02OYU0neILu7D8ncEfqS2DfYUPPfJNYNkXWH4beUSzliT2dh7nge/y2zg==" saltValue="klJJ5AvkXjH9SiAAOV7abw==" spinCount="100000" sheet="1" objects="1" scenarios="1" selectLockedCells="1"/>
  <mergeCells count="33">
    <mergeCell ref="AF12:AF23"/>
    <mergeCell ref="AA3:AB3"/>
    <mergeCell ref="L3:N3"/>
    <mergeCell ref="U3:W3"/>
    <mergeCell ref="O3:T3"/>
    <mergeCell ref="Y3:Z3"/>
    <mergeCell ref="M4:M5"/>
    <mergeCell ref="N4:N5"/>
    <mergeCell ref="O4:O5"/>
    <mergeCell ref="Q4:R4"/>
    <mergeCell ref="U4:U5"/>
    <mergeCell ref="V4:V5"/>
    <mergeCell ref="W4:W5"/>
    <mergeCell ref="Y4:Y5"/>
    <mergeCell ref="X4:X5"/>
    <mergeCell ref="Z4:Z5"/>
    <mergeCell ref="F4:F5"/>
    <mergeCell ref="G4:G5"/>
    <mergeCell ref="H4:H5"/>
    <mergeCell ref="A4:A5"/>
    <mergeCell ref="B4:B5"/>
    <mergeCell ref="C4:C5"/>
    <mergeCell ref="D4:D5"/>
    <mergeCell ref="E4:E5"/>
    <mergeCell ref="AA4:AA5"/>
    <mergeCell ref="AB4:AB5"/>
    <mergeCell ref="AC4:AC5"/>
    <mergeCell ref="AD4:AD5"/>
    <mergeCell ref="I4:I5"/>
    <mergeCell ref="J4:J5"/>
    <mergeCell ref="K4:K5"/>
    <mergeCell ref="L4:L5"/>
    <mergeCell ref="S4:T4"/>
  </mergeCells>
  <phoneticPr fontId="3" type="noConversion"/>
  <conditionalFormatting sqref="H6:H50">
    <cfRule type="expression" dxfId="4" priority="1">
      <formula>$I6="No"</formula>
    </cfRule>
  </conditionalFormatting>
  <conditionalFormatting sqref="L6:N50">
    <cfRule type="expression" dxfId="3" priority="2">
      <formula>$K6="W-4 (before 2020)"</formula>
    </cfRule>
  </conditionalFormatting>
  <conditionalFormatting sqref="O6:T50">
    <cfRule type="expression" dxfId="2" priority="3">
      <formula>$K6="W-4 (2020 or later)"</formula>
    </cfRule>
  </conditionalFormatting>
  <dataValidations count="1">
    <dataValidation type="list" allowBlank="1" showInputMessage="1" showErrorMessage="1" sqref="I6:I10" xr:uid="{6609A214-C59B-478B-AEC0-7E9A8EC18F7E}">
      <formula1>"Yes, No"</formula1>
    </dataValidation>
  </dataValidations>
  <hyperlinks>
    <hyperlink ref="AF3" r:id="rId1" xr:uid="{CF1C9A98-CE4D-48F2-99D2-CC216D664D12}"/>
  </hyperlinks>
  <pageMargins left="0.15748031496062992" right="0.15748031496062992" top="0.19685039370078741" bottom="0.59055118110236227" header="0.51181102362204722" footer="0.51181102362204722"/>
  <pageSetup scale="65" orientation="landscape" r:id="rId2"/>
  <headerFooter alignWithMargins="0">
    <oddFooter>Page &amp;P of &amp;N</oddFooter>
  </headerFooter>
  <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'Federal Tax Tables New'!$A$5:$A$9</xm:f>
          </x14:formula1>
          <xm:sqref>J6:J10</xm:sqref>
        </x14:dataValidation>
        <x14:dataValidation type="list" allowBlank="1" showInputMessage="1" showErrorMessage="1" xr:uid="{00000000-0002-0000-0000-000002000000}">
          <x14:formula1>
            <xm:f>Settings!$A$12:$A$15</xm:f>
          </x14:formula1>
          <xm:sqref>L6:L10</xm:sqref>
        </x14:dataValidation>
        <x14:dataValidation type="list" allowBlank="1" showInputMessage="1" showErrorMessage="1" xr:uid="{281B623B-53FA-4086-A289-8EDF200BBA3E}">
          <x14:formula1>
            <xm:f>Settings!$A$2:$A$3</xm:f>
          </x14:formula1>
          <xm:sqref>K6:K10</xm:sqref>
        </x14:dataValidation>
        <x14:dataValidation type="list" allowBlank="1" showInputMessage="1" showErrorMessage="1" xr:uid="{91238D4D-3E66-4A9D-8611-9CB3F8FEF90B}">
          <x14:formula1>
            <xm:f>Settings!$A$6:$A$9</xm:f>
          </x14:formula1>
          <xm:sqref>O6:O10</xm:sqref>
        </x14:dataValidation>
        <x14:dataValidation type="list" allowBlank="1" showInputMessage="1" showErrorMessage="1" xr:uid="{4AEA3675-267F-4B39-B2FF-35C6AF234865}">
          <x14:formula1>
            <xm:f>Settings!$A$22:$A$23</xm:f>
          </x14:formula1>
          <xm:sqref>P6:P10</xm:sqref>
        </x14:dataValidation>
        <x14:dataValidation type="list" allowBlank="1" showInputMessage="1" showErrorMessage="1" xr:uid="{135F0A0A-194C-49A1-806F-042C096DCCD1}">
          <x14:formula1>
            <xm:f>Settings!$A$26:$A$27</xm:f>
          </x14:formula1>
          <xm:sqref>X6:X10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S71"/>
  <sheetViews>
    <sheetView showGridLines="0" workbookViewId="0">
      <selection activeCell="K9" sqref="K9"/>
    </sheetView>
  </sheetViews>
  <sheetFormatPr defaultRowHeight="12.75" x14ac:dyDescent="0.2"/>
  <cols>
    <col min="1" max="1" width="5.140625" style="113" customWidth="1"/>
    <col min="2" max="2" width="18.5703125" style="113" customWidth="1"/>
    <col min="3" max="4" width="8.7109375" style="113" customWidth="1"/>
    <col min="5" max="9" width="8.140625" style="113" customWidth="1"/>
    <col min="10" max="12" width="12.7109375" style="113" customWidth="1"/>
    <col min="13" max="13" width="10.7109375" style="113" customWidth="1"/>
    <col min="14" max="14" width="9.7109375" style="113" customWidth="1"/>
    <col min="15" max="15" width="13.140625" style="113" customWidth="1"/>
    <col min="16" max="21" width="9.7109375" style="113" customWidth="1"/>
    <col min="22" max="23" width="11.28515625" style="113" customWidth="1"/>
    <col min="24" max="42" width="12.7109375" style="113" hidden="1" customWidth="1"/>
    <col min="43" max="43" width="13" style="113" customWidth="1"/>
    <col min="44" max="44" width="9.140625" style="113" customWidth="1"/>
    <col min="45" max="45" width="31" style="113" customWidth="1"/>
    <col min="46" max="16384" width="9.140625" style="113"/>
  </cols>
  <sheetData>
    <row r="1" spans="1:45" s="249" customFormat="1" ht="39.950000000000003" customHeight="1" x14ac:dyDescent="0.2">
      <c r="A1" s="194" t="s">
        <v>6</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S1" s="149"/>
    </row>
    <row r="2" spans="1:45" ht="18" customHeight="1" x14ac:dyDescent="0.2">
      <c r="A2" s="278"/>
      <c r="B2" s="278"/>
      <c r="C2" s="196"/>
      <c r="D2" s="196"/>
      <c r="E2" s="197"/>
      <c r="F2" s="197"/>
      <c r="G2" s="197"/>
      <c r="H2" s="197"/>
      <c r="I2" s="197"/>
      <c r="J2" s="197"/>
      <c r="K2" s="197"/>
      <c r="L2" s="197"/>
      <c r="M2" s="197"/>
      <c r="N2" s="197"/>
      <c r="O2" s="197"/>
      <c r="P2" s="197"/>
      <c r="Q2" s="197"/>
      <c r="R2" s="198"/>
      <c r="S2" s="198"/>
      <c r="T2" s="198"/>
      <c r="U2" s="198"/>
      <c r="V2" s="198"/>
      <c r="W2" s="250"/>
      <c r="X2" s="197"/>
      <c r="Y2" s="197"/>
      <c r="Z2" s="197"/>
      <c r="AA2" s="197"/>
      <c r="AB2" s="197"/>
      <c r="AC2" s="197"/>
      <c r="AD2" s="197"/>
      <c r="AE2" s="197"/>
      <c r="AF2" s="197"/>
      <c r="AG2" s="197"/>
      <c r="AH2" s="197"/>
      <c r="AI2" s="197"/>
      <c r="AJ2" s="197"/>
      <c r="AK2" s="197"/>
      <c r="AL2" s="197"/>
      <c r="AM2" s="197"/>
      <c r="AN2" s="197"/>
      <c r="AO2" s="197"/>
      <c r="AP2" s="198"/>
      <c r="AQ2" s="251"/>
      <c r="AR2" s="252"/>
      <c r="AS2" s="152" t="str">
        <f ca="1">"© 2013 - "&amp;YEAR(TODAY())&amp;" Spreadsheet123 LTD"</f>
        <v>© 2013 - 2024 Spreadsheet123 LTD</v>
      </c>
    </row>
    <row r="3" spans="1:45" ht="18" customHeight="1" x14ac:dyDescent="0.2">
      <c r="A3" s="196"/>
      <c r="B3" s="196"/>
      <c r="C3" s="196"/>
      <c r="D3" s="196"/>
      <c r="E3" s="197"/>
      <c r="F3" s="197"/>
      <c r="G3" s="197"/>
      <c r="H3" s="197"/>
      <c r="I3" s="197"/>
      <c r="J3" s="197"/>
      <c r="K3" s="197"/>
      <c r="L3" s="197"/>
      <c r="M3" s="197"/>
      <c r="N3" s="197"/>
      <c r="O3" s="197"/>
      <c r="P3" s="197"/>
      <c r="Q3" s="197"/>
      <c r="R3" s="198"/>
      <c r="S3" s="198"/>
      <c r="T3" s="198"/>
      <c r="U3" s="198"/>
      <c r="V3" s="198"/>
      <c r="W3" s="250"/>
      <c r="X3" s="197"/>
      <c r="Y3" s="197"/>
      <c r="Z3" s="197"/>
      <c r="AA3" s="197"/>
      <c r="AB3" s="197"/>
      <c r="AC3" s="197"/>
      <c r="AD3" s="197"/>
      <c r="AE3" s="197"/>
      <c r="AF3" s="197"/>
      <c r="AG3" s="197"/>
      <c r="AH3" s="197"/>
      <c r="AI3" s="197"/>
      <c r="AJ3" s="197"/>
      <c r="AK3" s="197"/>
      <c r="AL3" s="197"/>
      <c r="AM3" s="197"/>
      <c r="AN3" s="197"/>
      <c r="AO3" s="197"/>
      <c r="AP3" s="198"/>
      <c r="AQ3" s="251"/>
      <c r="AR3" s="252"/>
      <c r="AS3" s="155" t="s">
        <v>6</v>
      </c>
    </row>
    <row r="4" spans="1:45" ht="18" customHeight="1" x14ac:dyDescent="0.2">
      <c r="A4" s="253"/>
      <c r="B4" s="253"/>
      <c r="C4" s="279" t="s">
        <v>39</v>
      </c>
      <c r="D4" s="279"/>
      <c r="E4" s="279" t="s">
        <v>111</v>
      </c>
      <c r="F4" s="279"/>
      <c r="G4" s="279"/>
      <c r="H4" s="279"/>
      <c r="I4" s="279"/>
      <c r="J4" s="253"/>
      <c r="K4" s="253"/>
      <c r="L4" s="253"/>
      <c r="M4" s="253"/>
      <c r="N4" s="280" t="s">
        <v>94</v>
      </c>
      <c r="O4" s="280"/>
      <c r="P4" s="280"/>
      <c r="Q4" s="280" t="s">
        <v>199</v>
      </c>
      <c r="R4" s="280"/>
      <c r="S4" s="280"/>
      <c r="T4" s="280"/>
      <c r="U4" s="280"/>
      <c r="V4" s="280" t="s">
        <v>40</v>
      </c>
      <c r="W4" s="280"/>
      <c r="X4" s="253"/>
      <c r="Y4" s="253"/>
      <c r="Z4" s="275" t="s">
        <v>197</v>
      </c>
      <c r="AA4" s="276"/>
      <c r="AB4" s="276"/>
      <c r="AC4" s="276"/>
      <c r="AD4" s="276"/>
      <c r="AE4" s="276"/>
      <c r="AF4" s="276"/>
      <c r="AG4" s="276"/>
      <c r="AH4" s="276"/>
      <c r="AI4" s="276"/>
      <c r="AJ4" s="276"/>
      <c r="AK4" s="276"/>
      <c r="AL4" s="276"/>
      <c r="AM4" s="276"/>
      <c r="AN4" s="276"/>
      <c r="AO4" s="277"/>
      <c r="AP4" s="253"/>
      <c r="AQ4" s="253"/>
      <c r="AS4" s="155"/>
    </row>
    <row r="5" spans="1:45" ht="40.5" customHeight="1" x14ac:dyDescent="0.2">
      <c r="A5" s="202" t="s">
        <v>9</v>
      </c>
      <c r="B5" s="202" t="s">
        <v>0</v>
      </c>
      <c r="C5" s="202" t="s">
        <v>36</v>
      </c>
      <c r="D5" s="202" t="s">
        <v>37</v>
      </c>
      <c r="E5" s="202" t="s">
        <v>7</v>
      </c>
      <c r="F5" s="202" t="s">
        <v>51</v>
      </c>
      <c r="G5" s="202" t="s">
        <v>1</v>
      </c>
      <c r="H5" s="202" t="s">
        <v>2</v>
      </c>
      <c r="I5" s="202" t="s">
        <v>3</v>
      </c>
      <c r="J5" s="202" t="s">
        <v>59</v>
      </c>
      <c r="K5" s="202" t="s">
        <v>165</v>
      </c>
      <c r="L5" s="202" t="s">
        <v>112</v>
      </c>
      <c r="M5" s="202" t="s">
        <v>4</v>
      </c>
      <c r="N5" s="202" t="s">
        <v>158</v>
      </c>
      <c r="O5" s="202" t="s">
        <v>95</v>
      </c>
      <c r="P5" s="202" t="s">
        <v>35</v>
      </c>
      <c r="Q5" s="202" t="s">
        <v>150</v>
      </c>
      <c r="R5" s="202" t="s">
        <v>30</v>
      </c>
      <c r="S5" s="202" t="s">
        <v>32</v>
      </c>
      <c r="T5" s="202" t="s">
        <v>27</v>
      </c>
      <c r="U5" s="202" t="s">
        <v>29</v>
      </c>
      <c r="V5" s="202" t="s">
        <v>34</v>
      </c>
      <c r="W5" s="202" t="s">
        <v>161</v>
      </c>
      <c r="X5" s="202" t="s">
        <v>19</v>
      </c>
      <c r="Y5" s="202" t="s">
        <v>198</v>
      </c>
      <c r="Z5" s="202" t="s">
        <v>78</v>
      </c>
      <c r="AA5" s="202" t="s">
        <v>89</v>
      </c>
      <c r="AB5" s="202" t="s">
        <v>146</v>
      </c>
      <c r="AC5" s="202" t="s">
        <v>193</v>
      </c>
      <c r="AD5" s="202" t="s">
        <v>113</v>
      </c>
      <c r="AE5" s="202" t="s">
        <v>23</v>
      </c>
      <c r="AF5" s="202" t="s">
        <v>123</v>
      </c>
      <c r="AG5" s="202" t="s">
        <v>145</v>
      </c>
      <c r="AH5" s="202" t="s">
        <v>127</v>
      </c>
      <c r="AI5" s="202" t="s">
        <v>131</v>
      </c>
      <c r="AJ5" s="202" t="s">
        <v>133</v>
      </c>
      <c r="AK5" s="202" t="s">
        <v>138</v>
      </c>
      <c r="AL5" s="202" t="s">
        <v>149</v>
      </c>
      <c r="AM5" s="202" t="s">
        <v>139</v>
      </c>
      <c r="AN5" s="202" t="s">
        <v>140</v>
      </c>
      <c r="AO5" s="202" t="s">
        <v>191</v>
      </c>
      <c r="AP5" s="202" t="s">
        <v>77</v>
      </c>
      <c r="AQ5" s="203" t="s">
        <v>5</v>
      </c>
      <c r="AS5" s="157"/>
    </row>
    <row r="6" spans="1:45" s="204" customFormat="1" ht="15" customHeight="1" x14ac:dyDescent="0.2">
      <c r="A6" s="133">
        <f>IF(ISBLANK('Employee Register'!$A6),"",'Employee Register'!$A6)</f>
        <v>1</v>
      </c>
      <c r="B6" s="134" t="str">
        <f>IF(OR(ISBLANK($A6),$A6=""),"",INDEX('Employee Register'!B:B,MATCH($A6,'Employee Register'!A:A,0)))</f>
        <v>Adam Jones</v>
      </c>
      <c r="C6" s="135">
        <v>44166</v>
      </c>
      <c r="D6" s="135">
        <v>44196</v>
      </c>
      <c r="E6" s="29">
        <f>40*52/12</f>
        <v>173.33333333333334</v>
      </c>
      <c r="F6" s="136"/>
      <c r="G6" s="136"/>
      <c r="H6" s="136"/>
      <c r="I6" s="137"/>
      <c r="J6" s="138">
        <v>500</v>
      </c>
      <c r="K6" s="138"/>
      <c r="L6" s="138">
        <v>500</v>
      </c>
      <c r="M6" s="139">
        <f>IF(OR(ISBLANK($A6),$A6=""),"",SUM($E6:$H6)*INDEX('Employee Register'!G:G,MATCH($A6,'Employee Register'!A:A,0),1)+IF(OR($X6,ISBLANK($X6)),$I6,0)*INDEX('Employee Register'!H:H,MATCH($A6,'Employee Register'!A:A,0),1)+J6)</f>
        <v>3999.6000000000004</v>
      </c>
      <c r="N6" s="139">
        <f>IF(OR(ISBLANK($A6),$A6=""),"",(M6-J6)*INDEX('Employee Register'!U:U,MATCH($A6,'Employee Register'!A:A,0),1))</f>
        <v>139.98400000000001</v>
      </c>
      <c r="O6" s="139">
        <f>IF(OR(ISBLANK($A6),$A6=""),"",IF(M6=0,0,INDEX('Employee Register'!V:V,MATCH($A6,'Employee Register'!A:A,0),1)))</f>
        <v>0</v>
      </c>
      <c r="P6" s="139">
        <f>IF(OR(ISBLANK($A6),$A6=""),"",IF(M6=0,0,INDEX('Employee Register'!W:W,MATCH($A6,'Employee Register'!A:A,0),1)+K6))</f>
        <v>0</v>
      </c>
      <c r="Q6" s="139">
        <f>IF(OR(ISBLANK($A6),$A6=""),"",CHOOSE(Z6,AN6/AG6,AL6/AG6)+AO6)</f>
        <v>335.82058666666671</v>
      </c>
      <c r="R6" s="139">
        <f>IF(OR(ISBLANK($A6),$A6=""),"",INDEX('Employee Register'!Y:Y,MATCH($A6,'Employee Register'!A:A,0))*$Y6)</f>
        <v>178.70022080000001</v>
      </c>
      <c r="S6" s="139">
        <f>IF(OR(ISBLANK($A6),$A6=""),"",INDEX('Employee Register'!Z:Z,MATCH($A6,'Employee Register'!A:A,0))*$Y6)</f>
        <v>0</v>
      </c>
      <c r="T6" s="139">
        <f>IF(OR(ISBLANK($A6),$A6=""),"",IF(SUMIF(YTD!$A:$A,$A6,YTD!$T:$T)+AP6&lt;'Federal Tax Tables New'!$N$5,AP6,IF('Federal Tax Tables New'!$N$5&lt;&gt;SUMIF(YTD!$A:$A,$A6,YTD!$T:$T),'Federal Tax Tables New'!$N$5-SUMIF(YTD!$A:$A,$A6,YTD!$T:$T),0)))</f>
        <v>247.97520000000003</v>
      </c>
      <c r="U6" s="139">
        <f>IF(OR(ISBLANK($A6),$A6=""),"",CHOOSE(AC6,0,(M6-O6)*Settings!$B$19))</f>
        <v>57.994200000000006</v>
      </c>
      <c r="V6" s="139">
        <f>IF(OR(ISBLANK($A6),$A6=""),"",IF(M6=0,0,'Employee Register'!$AA6))</f>
        <v>45</v>
      </c>
      <c r="W6" s="139">
        <f>IF(OR(ISBLANK($A6),$A6=""),"",IF(M6=0,0,'Employee Register'!$AB6))</f>
        <v>0</v>
      </c>
      <c r="X6" s="133" t="b">
        <f>IF(OR(ISBLANK($A6),$A6=""),"",INDEX('Employee Register'!I:I,MATCH($A6,'Employee Register'!A:A,0))="No")</f>
        <v>0</v>
      </c>
      <c r="Y6" s="139">
        <f t="shared" ref="Y6:Y10" si="0">IF(OR(ISBLANK($A6),$A6=""),"",$M6-$N6-$O6-$P6)</f>
        <v>3859.6160000000004</v>
      </c>
      <c r="Z6" s="133">
        <f>IF(OR(ISBLANK($A6),$A6=""),"",MATCH(INDEX('Employee Register'!K:K,MATCH($A6,'Employee Register'!A:A,0)),Settings!$A$2:$A$3,0))</f>
        <v>1</v>
      </c>
      <c r="AA6" s="133">
        <f>IF(OR(ISBLANK($A6),$A6=""),"",CHOOSE(Z6,MATCH(INDEX('Employee Register'!O:O,MATCH($A6,'Employee Register'!A:A,0)),Settings!$A$6:$A$9,0),MATCH(INDEX('Employee Register'!L:L,MATCH($A6,'Employee Register'!A:A,0)),Settings!$A$12:$A$15,0)))</f>
        <v>2</v>
      </c>
      <c r="AB6" s="133">
        <f>IF(OR(ISBLANK($A6),$A6=""),"",CHOOSE(Z6,MATCH(INDEX('Employee Register'!P:P,MATCH($A6,'Employee Register'!A:A,0)),Settings!$A$22:$A$23,0),0))</f>
        <v>2</v>
      </c>
      <c r="AC6" s="133">
        <f>IF(OR(ISBLANK($A6),$A6=""),"",MATCH(INDEX('Employee Register'!X:X,MATCH($A6,'Employee Register'!A:A,0)),Settings!$A$26:$A$27,0))</f>
        <v>2</v>
      </c>
      <c r="AD6" s="133">
        <f>IF(OR(ISBLANK($A6),$A6=""),"",IF(Z6=2,INDEX('Employee Register'!M:M,MATCH($A6,'Employee Register'!A:A,0)),0))</f>
        <v>0</v>
      </c>
      <c r="AE6" s="139">
        <f>IF(OR(ISBLANK($A6),$A6=""),"",$AD6*INDEX('Federal Tax Tables New'!$B$56:$B$63,MATCH(INDEX('Employee Register'!J:J,MATCH($A6,'Employee Register'!A:A,0)),'Federal Tax Tables New'!$A$56:$A$63,0),1))</f>
        <v>0</v>
      </c>
      <c r="AF6" s="139">
        <f t="shared" ref="AF6:AF10" si="1">IF(OR(ISBLANK($A6),$A6=""),"",MAX($Y6-$AE6,0))</f>
        <v>3859.6160000000004</v>
      </c>
      <c r="AG6" s="133">
        <f>IF(OR(ISBLANK($A6),$A6=""),"",INDEX('Federal Tax Tables New'!$C$56:$C$63,MATCH(INDEX('Employee Register'!J:J,MATCH($A6,'Employee Register'!A:A,0)),'Federal Tax Tables New'!$A$56:$A$63,0),1))</f>
        <v>12</v>
      </c>
      <c r="AH6" s="139">
        <f>IF(OR(ISBLANK($A6),$A6=""),"",IF(AF6&lt;CHOOSE(Z6,INDEX('Employee Register'!S:S,MATCH($A6,'Employee Register'!A:A,0)),0),0,AF6*AG6-CHOOSE(Z6,INDEX('Employee Register'!S:S,MATCH($A6,'Employee Register'!A:A,0))*AG6,0)))</f>
        <v>45115.392000000007</v>
      </c>
      <c r="AI6" s="139">
        <f>IF(OR(ISBLANK($A6),$A6=""),"",MAX(IF($Z6=1,CHOOSE(AB6,CHOOSE(AA6,0,INDEX('Federal Tax Tables New'!$F$33:$I$40,MATCH(AH6,'Federal Tax Tables New'!$F$33:$F$40,1),1),INDEX('Federal Tax Tables New'!$F$22:$I$29,MATCH(AH6,'Federal Tax Tables New'!$F$22:$F$29,1),1),INDEX('Federal Tax Tables New'!$F$44:$I$51,MATCH(AH6,'Federal Tax Tables New'!$F$44:$F$51,1),1)),CHOOSE(AA6,0,INDEX('Federal Tax Tables New'!$K$33:$N$40,MATCH(AH6,'Federal Tax Tables New'!$K$33:$K$40,1),1),INDEX('Federal Tax Tables New'!$K$22:$N$29,MATCH(AH6,'Federal Tax Tables New'!$K$22:$K$29,1),1),INDEX('Federal Tax Tables New'!$K$44:$N$51,MATCH(AH6,'Federal Tax Tables New'!$K$44:$K$51,1),1))),0),IF($Z6=2,CHOOSE(AA6,0,INDEX('Federal Tax Tables New'!$A$33:$D$40,MATCH(AH6,'Federal Tax Tables New'!$A$33:$A$40,1),1),INDEX('Federal Tax Tables New'!$A$22:$D$29,MATCH(AH6,'Federal Tax Tables New'!$A$22:$A$29,1),1),INDEX('Federal Tax Tables New'!$A$33:$D$40,MATCH(AH6,'Federal Tax Tables New'!$A$33:$A$40,1),1)),0)))</f>
        <v>26200</v>
      </c>
      <c r="AJ6" s="139">
        <f>IF(OR(ISBLANK($A6),$A6=""),"",MAX(IF($Z6=1,CHOOSE(AB6,CHOOSE(AA6,0,INDEX('Federal Tax Tables New'!$F$33:$I$40,MATCH(AH6,'Federal Tax Tables New'!$F$33:$F$40,1),3),INDEX('Federal Tax Tables New'!$F$22:$I$29,MATCH(AH6,'Federal Tax Tables New'!$F$22:$F$29,1),3),INDEX('Federal Tax Tables New'!$F$44:$I$51,MATCH(AH6,'Federal Tax Tables New'!$F$44:$F$51,1),3)),CHOOSE(AA6,0,INDEX('Federal Tax Tables New'!$K$33:$N$40,MATCH(AH6,'Federal Tax Tables New'!$K$33:$K$40,1),3),INDEX('Federal Tax Tables New'!$K$22:$N$29,MATCH(AH6,'Federal Tax Tables New'!$K$22:$K$29,1),3),INDEX('Federal Tax Tables New'!$K$44:$N$51,MATCH(AH6,'Federal Tax Tables New'!$K$44:$K$51,1),3))),0),IF($Z6=2,CHOOSE(AA6,0,INDEX('Federal Tax Tables New'!$A$33:$D$40,MATCH(AH6,'Federal Tax Tables New'!$A$33:$A$40,1),3),INDEX('Federal Tax Tables New'!$A$22:$D$29,MATCH(AH6,'Federal Tax Tables New'!$A$22:$A$29,1),3),INDEX('Federal Tax Tables New'!$A$33:$D$40,MATCH(AH6,'Federal Tax Tables New'!$A$33:$A$40,1),3)),0)))</f>
        <v>1160</v>
      </c>
      <c r="AK6" s="140">
        <f>IF(OR(ISBLANK($A6),$A6=""),"",MAX(IF($Z6=1,CHOOSE(AB6,CHOOSE(AA6,0,INDEX('Federal Tax Tables New'!$F$33:$I$40,MATCH(AH6,'Federal Tax Tables New'!$F$33:$F$40,1),4),INDEX('Federal Tax Tables New'!$F$22:$I$29,MATCH(AH6,'Federal Tax Tables New'!$F$22:$F$29,1),4),INDEX('Federal Tax Tables New'!$F$44:$I$51,MATCH(AH6,'Federal Tax Tables New'!$F$44:$F$51,1),4)),CHOOSE(AA6,0,INDEX('Federal Tax Tables New'!$K$33:$N$40,MATCH(AH6,'Federal Tax Tables New'!$K$33:$K$40,1),4),INDEX('Federal Tax Tables New'!$K$22:$N$29,MATCH(AH6,'Federal Tax Tables New'!$K$22:$K$29,1),4),INDEX('Federal Tax Tables New'!$K$44:$N$51,MATCH(AH6,'Federal Tax Tables New'!$K$44:$K$51,1),4))),0),IF($Z6=2,CHOOSE(AA6,0,INDEX('Federal Tax Tables New'!$A$33:$D$40,MATCH(AH6,'Federal Tax Tables New'!$A$33:$A$40,1),4),INDEX('Federal Tax Tables New'!$A$22:$D$29,MATCH(AH6,'Federal Tax Tables New'!$A$22:$A$29,1),4),INDEX('Federal Tax Tables New'!$A$33:$D$40,MATCH(AH6,'Federal Tax Tables New'!$A$33:$A$40,1),4)),0)))</f>
        <v>0.12</v>
      </c>
      <c r="AL6" s="139">
        <f t="shared" ref="AL6:AL10" si="2">IF(OR(ISBLANK($A6),$A6=""),"",(AH6-AI6)*AK6+AJ6)</f>
        <v>3429.8470400000006</v>
      </c>
      <c r="AM6" s="139">
        <f>IF(OR(ISBLANK($A6),$A6=""),"",CHOOSE(Z6,INDEX('Employee Register'!Q:Q,MATCH($A6,'Employee Register'!A:A,0))*'Federal Tax Tables New'!$H$5+INDEX('Employee Register'!R:R,MATCH($A6,'Employee Register'!A:A,0))*'Federal Tax Tables New'!$H$6,0))</f>
        <v>0</v>
      </c>
      <c r="AN6" s="139">
        <f t="shared" ref="AN6:AN10" si="3">IF(OR(ISBLANK($A6),$A6=""),"",CHOOSE(Z6,MAX(AL6-AM6,0),0))</f>
        <v>3429.8470400000006</v>
      </c>
      <c r="AO6" s="139">
        <f>IF(OR(ISBLANK($A6),$A6=""),"",IF(OR(M6=0,AA6=1),0,CHOOSE(Z6,INDEX('Employee Register'!T:T,MATCH($A6,'Employee Register'!A:A,0)),INDEX('Employee Register'!N:N,MATCH($A6,'Employee Register'!A:A,0)))))</f>
        <v>50</v>
      </c>
      <c r="AP6" s="139">
        <f>IF(OR(ISBLANK($A6),$A6=""),"",CHOOSE(AC6,0,(M6-O6)*Settings!$B$18))</f>
        <v>247.97520000000003</v>
      </c>
      <c r="AQ6" s="141">
        <f>IF(OR(ISBLANK($A6),$A6=""),"",MAX(L6+M6-N6-O6-P6-Q6-R6-S6-T6-U6-V6-W6,0))</f>
        <v>3494.1257925333334</v>
      </c>
      <c r="AS6" s="157"/>
    </row>
    <row r="7" spans="1:45" s="204" customFormat="1" ht="15" customHeight="1" x14ac:dyDescent="0.2">
      <c r="A7" s="49">
        <f>IF(ISBLANK('Employee Register'!$A7),"",'Employee Register'!$A7)</f>
        <v>2</v>
      </c>
      <c r="B7" s="50" t="str">
        <f>IF(OR(ISBLANK($A7),$A7=""),"",INDEX('Employee Register'!B:B,MATCH($A7,'Employee Register'!A:A,0)))</f>
        <v>Nichola Brown</v>
      </c>
      <c r="C7" s="135">
        <v>44166</v>
      </c>
      <c r="D7" s="135">
        <v>44196</v>
      </c>
      <c r="E7" s="29">
        <f>40*52/12</f>
        <v>173.33333333333334</v>
      </c>
      <c r="F7" s="29"/>
      <c r="G7" s="29"/>
      <c r="H7" s="29"/>
      <c r="I7" s="47"/>
      <c r="J7" s="48"/>
      <c r="K7" s="48"/>
      <c r="L7" s="48"/>
      <c r="M7" s="51">
        <f>IF(OR(ISBLANK($A7),$A7=""),"",SUM($E7:$H7)*INDEX('Employee Register'!G:G,MATCH($A7,'Employee Register'!A:A,0),1)+IF(OR($X7,ISBLANK($X7)),$I7,0)*INDEX('Employee Register'!H:H,MATCH($A7,'Employee Register'!A:A,0),1)+J7)</f>
        <v>4539.6000000000004</v>
      </c>
      <c r="N7" s="51">
        <f>IF(OR(ISBLANK($A7),$A7=""),"",(M7-J7)*INDEX('Employee Register'!U:U,MATCH($A7,'Employee Register'!A:A,0),1))</f>
        <v>136.18800000000002</v>
      </c>
      <c r="O7" s="139">
        <f>IF(OR(ISBLANK($A7),$A7=""),"",IF(M7=0,0,INDEX('Employee Register'!V:V,MATCH($A7,'Employee Register'!A:A,0),1)))</f>
        <v>0</v>
      </c>
      <c r="P7" s="139">
        <f>IF(OR(ISBLANK($A7),$A7=""),"",IF(M7=0,0,INDEX('Employee Register'!W:W,MATCH($A7,'Employee Register'!A:A,0),1)+K7))</f>
        <v>0</v>
      </c>
      <c r="Q7" s="51">
        <f t="shared" ref="Q7:Q10" si="4">IF(OR(ISBLANK($A7),$A7=""),"",CHOOSE(Z7,AN7/AG7,AL7/AG7)+AO7)</f>
        <v>363.0761066666667</v>
      </c>
      <c r="R7" s="51">
        <f>IF(OR(ISBLANK($A7),$A7=""),"",INDEX('Employee Register'!Y:Y,MATCH($A7,'Employee Register'!A:A,0))*$Y7)</f>
        <v>203.87797560000001</v>
      </c>
      <c r="S7" s="51">
        <f>IF(OR(ISBLANK($A7),$A7=""),"",INDEX('Employee Register'!Z:Z,MATCH($A7,'Employee Register'!A:A,0))*$Y7)</f>
        <v>0</v>
      </c>
      <c r="T7" s="51">
        <f>IF(OR(ISBLANK($A7),$A7=""),"",IF(SUMIF(YTD!$A:$A,$A7,YTD!$T:$T)+AP7&lt;'Federal Tax Tables New'!$N$5,AP7,IF('Federal Tax Tables New'!$N$5&lt;&gt;SUMIF(YTD!$A:$A,$A7,YTD!$T:$T),'Federal Tax Tables New'!$N$5-SUMIF(YTD!$A:$A,$A7,YTD!$T:$T),0)))</f>
        <v>281.45520000000005</v>
      </c>
      <c r="U7" s="51">
        <f>IF(OR(ISBLANK($A7),$A7=""),"",CHOOSE(AC7,0,(M7-O7)*Settings!$B$19))</f>
        <v>65.824200000000005</v>
      </c>
      <c r="V7" s="139">
        <f>IF(OR(ISBLANK($A7),$A7=""),"",IF(M7=0,0,'Employee Register'!$AA7))</f>
        <v>42</v>
      </c>
      <c r="W7" s="139">
        <f>IF(OR(ISBLANK($A7),$A7=""),"",IF(M7=0,0,'Employee Register'!$AB7))</f>
        <v>0</v>
      </c>
      <c r="X7" s="49" t="b">
        <f>IF(OR(ISBLANK($A7),$A7=""),"",INDEX('Employee Register'!I:I,MATCH($A7,'Employee Register'!A:A,0))="No")</f>
        <v>0</v>
      </c>
      <c r="Y7" s="51">
        <f t="shared" si="0"/>
        <v>4403.4120000000003</v>
      </c>
      <c r="Z7" s="49">
        <f>IF(OR(ISBLANK($A7),$A7=""),"",MATCH(INDEX('Employee Register'!K:K,MATCH($A7,'Employee Register'!A:A,0)),Settings!$A$2:$A$3,0))</f>
        <v>1</v>
      </c>
      <c r="AA7" s="49">
        <f>IF(OR(ISBLANK($A7),$A7=""),"",CHOOSE(Z7,MATCH(INDEX('Employee Register'!O:O,MATCH($A7,'Employee Register'!A:A,0)),Settings!$A$6:$A$9,0),MATCH(INDEX('Employee Register'!L:L,MATCH($A7,'Employee Register'!A:A,0)),Settings!$A$12:$A$15,0)))</f>
        <v>2</v>
      </c>
      <c r="AB7" s="49">
        <f>IF(OR(ISBLANK($A7),$A7=""),"",CHOOSE(Z7,MATCH(INDEX('Employee Register'!P:P,MATCH($A7,'Employee Register'!A:A,0)),Settings!$A$22:$A$23,0),0))</f>
        <v>2</v>
      </c>
      <c r="AC7" s="49">
        <f>IF(OR(ISBLANK($A7),$A7=""),"",MATCH(INDEX('Employee Register'!X:X,MATCH($A7,'Employee Register'!A:A,0)),Settings!$A$26:$A$27,0))</f>
        <v>2</v>
      </c>
      <c r="AD7" s="49">
        <f>IF(OR(ISBLANK($A7),$A7=""),"",IF(Z7=2,INDEX('Employee Register'!M:M,MATCH($A7,'Employee Register'!A:A,0)),0))</f>
        <v>0</v>
      </c>
      <c r="AE7" s="51">
        <f>IF(OR(ISBLANK($A7),$A7=""),"",$AD7*INDEX('Federal Tax Tables New'!$B$56:$B$63,MATCH(INDEX('Employee Register'!J:J,MATCH($A7,'Employee Register'!A:A,0)),'Federal Tax Tables New'!$A$56:$A$63,0),1))</f>
        <v>0</v>
      </c>
      <c r="AF7" s="51">
        <f t="shared" si="1"/>
        <v>4403.4120000000003</v>
      </c>
      <c r="AG7" s="49">
        <f>IF(OR(ISBLANK($A7),$A7=""),"",INDEX('Federal Tax Tables New'!$C$56:$C$63,MATCH(INDEX('Employee Register'!J:J,MATCH($A7,'Employee Register'!A:A,0)),'Federal Tax Tables New'!$A$56:$A$63,0),1))</f>
        <v>12</v>
      </c>
      <c r="AH7" s="139">
        <f>IF(OR(ISBLANK($A7),$A7=""),"",IF(AF7&lt;CHOOSE(Z7,INDEX('Employee Register'!S:S,MATCH($A7,'Employee Register'!A:A,0)),0),0,AF7*AG7-CHOOSE(Z7,INDEX('Employee Register'!S:S,MATCH($A7,'Employee Register'!A:A,0))*AG7,0)))</f>
        <v>52840.944000000003</v>
      </c>
      <c r="AI7" s="51">
        <f>IF(OR(ISBLANK($A7),$A7=""),"",MAX(IF($Z7=1,CHOOSE(AB7,CHOOSE(AA7,0,INDEX('Federal Tax Tables New'!$F$33:$I$40,MATCH(AH7,'Federal Tax Tables New'!$F$33:$F$40,1),1),INDEX('Federal Tax Tables New'!$F$22:$I$29,MATCH(AH7,'Federal Tax Tables New'!$F$22:$F$29,1),1),INDEX('Federal Tax Tables New'!$F$44:$I$51,MATCH(AH7,'Federal Tax Tables New'!$F$44:$F$51,1),1)),CHOOSE(AA7,0,INDEX('Federal Tax Tables New'!$K$33:$N$40,MATCH(AH7,'Federal Tax Tables New'!$K$33:$K$40,1),1),INDEX('Federal Tax Tables New'!$K$22:$N$29,MATCH(AH7,'Federal Tax Tables New'!$K$22:$K$29,1),1),INDEX('Federal Tax Tables New'!$K$44:$N$51,MATCH(AH7,'Federal Tax Tables New'!$K$44:$K$51,1),1))),0),IF($Z7=2,CHOOSE(AA7,0,INDEX('Federal Tax Tables New'!$A$33:$D$40,MATCH(AH7,'Federal Tax Tables New'!$A$33:$A$40,1),1),INDEX('Federal Tax Tables New'!$A$22:$D$29,MATCH(AH7,'Federal Tax Tables New'!$A$22:$A$29,1),1),INDEX('Federal Tax Tables New'!$A$33:$D$40,MATCH(AH7,'Federal Tax Tables New'!$A$33:$A$40,1),1)),0)))</f>
        <v>26200</v>
      </c>
      <c r="AJ7" s="51">
        <f>IF(OR(ISBLANK($A7),$A7=""),"",MAX(IF($Z7=1,CHOOSE(AB7,CHOOSE(AA7,0,INDEX('Federal Tax Tables New'!$F$33:$I$40,MATCH(AH7,'Federal Tax Tables New'!$F$33:$F$40,1),3),INDEX('Federal Tax Tables New'!$F$22:$I$29,MATCH(AH7,'Federal Tax Tables New'!$F$22:$F$29,1),3),INDEX('Federal Tax Tables New'!$F$44:$I$51,MATCH(AH7,'Federal Tax Tables New'!$F$44:$F$51,1),3)),CHOOSE(AA7,0,INDEX('Federal Tax Tables New'!$K$33:$N$40,MATCH(AH7,'Federal Tax Tables New'!$K$33:$K$40,1),3),INDEX('Federal Tax Tables New'!$K$22:$N$29,MATCH(AH7,'Federal Tax Tables New'!$K$22:$K$29,1),3),INDEX('Federal Tax Tables New'!$K$44:$N$51,MATCH(AH7,'Federal Tax Tables New'!$K$44:$K$51,1),3))),0),IF($Z7=2,CHOOSE(AA7,0,INDEX('Federal Tax Tables New'!$A$33:$D$40,MATCH(AH7,'Federal Tax Tables New'!$A$33:$A$40,1),3),INDEX('Federal Tax Tables New'!$A$22:$D$29,MATCH(AH7,'Federal Tax Tables New'!$A$22:$A$29,1),3),INDEX('Federal Tax Tables New'!$A$33:$D$40,MATCH(AH7,'Federal Tax Tables New'!$A$33:$A$40,1),3)),0)))</f>
        <v>1160</v>
      </c>
      <c r="AK7" s="79">
        <f>IF(OR(ISBLANK($A7),$A7=""),"",MAX(IF($Z7=1,CHOOSE(AB7,CHOOSE(AA7,0,INDEX('Federal Tax Tables New'!$F$33:$I$40,MATCH(AH7,'Federal Tax Tables New'!$F$33:$F$40,1),4),INDEX('Federal Tax Tables New'!$F$22:$I$29,MATCH(AH7,'Federal Tax Tables New'!$F$22:$F$29,1),4),INDEX('Federal Tax Tables New'!$F$44:$I$51,MATCH(AH7,'Federal Tax Tables New'!$F$44:$F$51,1),4)),CHOOSE(AA7,0,INDEX('Federal Tax Tables New'!$K$33:$N$40,MATCH(AH7,'Federal Tax Tables New'!$K$33:$K$40,1),4),INDEX('Federal Tax Tables New'!$K$22:$N$29,MATCH(AH7,'Federal Tax Tables New'!$K$22:$K$29,1),4),INDEX('Federal Tax Tables New'!$K$44:$N$51,MATCH(AH7,'Federal Tax Tables New'!$K$44:$K$51,1),4))),0),IF($Z7=2,CHOOSE(AA7,0,INDEX('Federal Tax Tables New'!$A$33:$D$40,MATCH(AH7,'Federal Tax Tables New'!$A$33:$A$40,1),4),INDEX('Federal Tax Tables New'!$A$22:$D$29,MATCH(AH7,'Federal Tax Tables New'!$A$22:$A$29,1),4),INDEX('Federal Tax Tables New'!$A$33:$D$40,MATCH(AH7,'Federal Tax Tables New'!$A$33:$A$40,1),4)),0)))</f>
        <v>0.12</v>
      </c>
      <c r="AL7" s="51">
        <f t="shared" si="2"/>
        <v>4356.9132800000007</v>
      </c>
      <c r="AM7" s="51">
        <f>IF(OR(ISBLANK($A7),$A7=""),"",CHOOSE(Z7,INDEX('Employee Register'!Q:Q,MATCH($A7,'Employee Register'!A:A,0))*'Federal Tax Tables New'!$H$5+INDEX('Employee Register'!R:R,MATCH($A7,'Employee Register'!A:A,0))*'Federal Tax Tables New'!$H$6,0))</f>
        <v>0</v>
      </c>
      <c r="AN7" s="51">
        <f t="shared" si="3"/>
        <v>4356.9132800000007</v>
      </c>
      <c r="AO7" s="139">
        <f>IF(OR(ISBLANK($A7),$A7=""),"",IF(OR(M7=0,AA7=1),0,CHOOSE(Z7,INDEX('Employee Register'!T:T,MATCH($A7,'Employee Register'!A:A,0)),INDEX('Employee Register'!N:N,MATCH($A7,'Employee Register'!A:A,0)))))</f>
        <v>0</v>
      </c>
      <c r="AP7" s="51">
        <f>IF(OR(ISBLANK($A7),$A7=""),"",CHOOSE(AC7,0,(M7-O7)*Settings!$B$18))</f>
        <v>281.45520000000005</v>
      </c>
      <c r="AQ7" s="80">
        <f>IF(OR(ISBLANK($A7),$A7=""),"",MAX(L7+M7-N7-O7-P7-Q7-R7-S7-T7-U7-V7-W7,0))</f>
        <v>3447.1785177333336</v>
      </c>
      <c r="AS7" s="157"/>
    </row>
    <row r="8" spans="1:45" s="204" customFormat="1" ht="15" customHeight="1" x14ac:dyDescent="0.2">
      <c r="A8" s="49">
        <f>IF(ISBLANK('Employee Register'!$A8),"",'Employee Register'!$A8)</f>
        <v>3</v>
      </c>
      <c r="B8" s="50" t="str">
        <f>IF(OR(ISBLANK($A8),$A8=""),"",INDEX('Employee Register'!B:B,MATCH($A8,'Employee Register'!A:A,0)))</f>
        <v>Benny Erwin</v>
      </c>
      <c r="C8" s="135">
        <v>44166</v>
      </c>
      <c r="D8" s="135">
        <v>44196</v>
      </c>
      <c r="E8" s="29">
        <f>40*52/12</f>
        <v>173.33333333333334</v>
      </c>
      <c r="F8" s="29"/>
      <c r="G8" s="29"/>
      <c r="H8" s="29"/>
      <c r="I8" s="47">
        <v>8</v>
      </c>
      <c r="J8" s="48"/>
      <c r="K8" s="48"/>
      <c r="L8" s="48"/>
      <c r="M8" s="51">
        <f>IF(OR(ISBLANK($A8),$A8=""),"",SUM($E8:$H8)*INDEX('Employee Register'!G:G,MATCH($A8,'Employee Register'!A:A,0),1)+IF(OR($X8,ISBLANK($X8)),$I8,0)*INDEX('Employee Register'!H:H,MATCH($A8,'Employee Register'!A:A,0),1)+J8)</f>
        <v>4346.1066666666666</v>
      </c>
      <c r="N8" s="51">
        <f>IF(OR(ISBLANK($A8),$A8=""),"",(M8-J8)*INDEX('Employee Register'!U:U,MATCH($A8,'Employee Register'!A:A,0),1))</f>
        <v>195.57479999999998</v>
      </c>
      <c r="O8" s="139">
        <f>IF(OR(ISBLANK($A8),$A8=""),"",IF(M8=0,0,INDEX('Employee Register'!V:V,MATCH($A8,'Employee Register'!A:A,0),1)))</f>
        <v>0</v>
      </c>
      <c r="P8" s="139">
        <f>IF(OR(ISBLANK($A8),$A8=""),"",IF(M8=0,0,INDEX('Employee Register'!W:W,MATCH($A8,'Employee Register'!A:A,0),1)+K8))</f>
        <v>0</v>
      </c>
      <c r="Q8" s="51">
        <f t="shared" si="4"/>
        <v>135.88651999999999</v>
      </c>
      <c r="R8" s="51">
        <f>IF(OR(ISBLANK($A8),$A8=""),"",INDEX('Employee Register'!Y:Y,MATCH($A8,'Employee Register'!A:A,0))*$Y8)</f>
        <v>192.16962542666664</v>
      </c>
      <c r="S8" s="51">
        <f>IF(OR(ISBLANK($A8),$A8=""),"",INDEX('Employee Register'!Z:Z,MATCH($A8,'Employee Register'!A:A,0))*$Y8)</f>
        <v>0</v>
      </c>
      <c r="T8" s="51">
        <f>IF(OR(ISBLANK($A8),$A8=""),"",IF(SUMIF(YTD!$A:$A,$A8,YTD!$T:$T)+AP8&lt;'Federal Tax Tables New'!$N$5,AP8,IF('Federal Tax Tables New'!$N$5&lt;&gt;SUMIF(YTD!$A:$A,$A8,YTD!$T:$T),'Federal Tax Tables New'!$N$5-SUMIF(YTD!$A:$A,$A8,YTD!$T:$T),0)))</f>
        <v>269.45861333333335</v>
      </c>
      <c r="U8" s="51">
        <f>IF(OR(ISBLANK($A8),$A8=""),"",CHOOSE(AC8,0,(M8-O8)*Settings!$B$19))</f>
        <v>63.018546666666666</v>
      </c>
      <c r="V8" s="139">
        <f>IF(OR(ISBLANK($A8),$A8=""),"",IF(M8=0,0,'Employee Register'!$AA8))</f>
        <v>14</v>
      </c>
      <c r="W8" s="139">
        <f>IF(OR(ISBLANK($A8),$A8=""),"",IF(M8=0,0,'Employee Register'!$AB8))</f>
        <v>30</v>
      </c>
      <c r="X8" s="49" t="b">
        <f>IF(OR(ISBLANK($A8),$A8=""),"",INDEX('Employee Register'!I:I,MATCH($A8,'Employee Register'!A:A,0))="No")</f>
        <v>1</v>
      </c>
      <c r="Y8" s="51">
        <f t="shared" si="0"/>
        <v>4150.5318666666662</v>
      </c>
      <c r="Z8" s="49">
        <f>IF(OR(ISBLANK($A8),$A8=""),"",MATCH(INDEX('Employee Register'!K:K,MATCH($A8,'Employee Register'!A:A,0)),Settings!$A$2:$A$3,0))</f>
        <v>2</v>
      </c>
      <c r="AA8" s="49">
        <f>IF(OR(ISBLANK($A8),$A8=""),"",CHOOSE(Z8,MATCH(INDEX('Employee Register'!O:O,MATCH($A8,'Employee Register'!A:A,0)),Settings!$A$6:$A$9,0),MATCH(INDEX('Employee Register'!L:L,MATCH($A8,'Employee Register'!A:A,0)),Settings!$A$12:$A$15,0)))</f>
        <v>3</v>
      </c>
      <c r="AB8" s="49">
        <f>IF(OR(ISBLANK($A8),$A8=""),"",CHOOSE(Z8,MATCH(INDEX('Employee Register'!P:P,MATCH($A8,'Employee Register'!A:A,0)),Settings!$A$22:$A$23,0),0))</f>
        <v>0</v>
      </c>
      <c r="AC8" s="49">
        <f>IF(OR(ISBLANK($A8),$A8=""),"",MATCH(INDEX('Employee Register'!X:X,MATCH($A8,'Employee Register'!A:A,0)),Settings!$A$26:$A$27,0))</f>
        <v>2</v>
      </c>
      <c r="AD8" s="49">
        <f>IF(OR(ISBLANK($A8),$A8=""),"",IF(Z8=2,INDEX('Employee Register'!M:M,MATCH($A8,'Employee Register'!A:A,0)),0))</f>
        <v>4</v>
      </c>
      <c r="AE8" s="51">
        <f>IF(OR(ISBLANK($A8),$A8=""),"",$AD8*INDEX('Federal Tax Tables New'!$B$56:$B$63,MATCH(INDEX('Employee Register'!J:J,MATCH($A8,'Employee Register'!A:A,0)),'Federal Tax Tables New'!$A$56:$A$63,0),1))</f>
        <v>1433.3333333333333</v>
      </c>
      <c r="AF8" s="51">
        <f t="shared" si="1"/>
        <v>2717.1985333333332</v>
      </c>
      <c r="AG8" s="49">
        <f>IF(OR(ISBLANK($A8),$A8=""),"",INDEX('Federal Tax Tables New'!$C$56:$C$63,MATCH(INDEX('Employee Register'!J:J,MATCH($A8,'Employee Register'!A:A,0)),'Federal Tax Tables New'!$A$56:$A$63,0),1))</f>
        <v>12</v>
      </c>
      <c r="AH8" s="139">
        <f>IF(OR(ISBLANK($A8),$A8=""),"",IF(AF8&lt;CHOOSE(Z8,INDEX('Employee Register'!S:S,MATCH($A8,'Employee Register'!A:A,0)),0),0,AF8*AG8-CHOOSE(Z8,INDEX('Employee Register'!S:S,MATCH($A8,'Employee Register'!A:A,0))*AG8,0)))</f>
        <v>32606.382399999999</v>
      </c>
      <c r="AI8" s="51">
        <f>IF(OR(ISBLANK($A8),$A8=""),"",MAX(IF($Z8=1,CHOOSE(AB8,CHOOSE(AA8,0,INDEX('Federal Tax Tables New'!$F$33:$I$40,MATCH(AH8,'Federal Tax Tables New'!$F$33:$F$40,1),1),INDEX('Federal Tax Tables New'!$F$22:$I$29,MATCH(AH8,'Federal Tax Tables New'!$F$22:$F$29,1),1),INDEX('Federal Tax Tables New'!$F$44:$I$51,MATCH(AH8,'Federal Tax Tables New'!$F$44:$F$51,1),1)),CHOOSE(AA8,0,INDEX('Federal Tax Tables New'!$K$33:$N$40,MATCH(AH8,'Federal Tax Tables New'!$K$33:$K$40,1),1),INDEX('Federal Tax Tables New'!$K$22:$N$29,MATCH(AH8,'Federal Tax Tables New'!$K$22:$K$29,1),1),INDEX('Federal Tax Tables New'!$K$44:$N$51,MATCH(AH8,'Federal Tax Tables New'!$K$44:$K$51,1),1))),0),IF($Z8=2,CHOOSE(AA8,0,INDEX('Federal Tax Tables New'!$A$33:$D$40,MATCH(AH8,'Federal Tax Tables New'!$A$33:$A$40,1),1),INDEX('Federal Tax Tables New'!$A$22:$D$29,MATCH(AH8,'Federal Tax Tables New'!$A$22:$A$29,1),1),INDEX('Federal Tax Tables New'!$A$33:$D$40,MATCH(AH8,'Federal Tax Tables New'!$A$33:$A$40,1),1)),0)))</f>
        <v>16300</v>
      </c>
      <c r="AJ8" s="51">
        <f>IF(OR(ISBLANK($A8),$A8=""),"",MAX(IF($Z8=1,CHOOSE(AB8,CHOOSE(AA8,0,INDEX('Federal Tax Tables New'!$F$33:$I$40,MATCH(AH8,'Federal Tax Tables New'!$F$33:$F$40,1),3),INDEX('Federal Tax Tables New'!$F$22:$I$29,MATCH(AH8,'Federal Tax Tables New'!$F$22:$F$29,1),3),INDEX('Federal Tax Tables New'!$F$44:$I$51,MATCH(AH8,'Federal Tax Tables New'!$F$44:$F$51,1),3)),CHOOSE(AA8,0,INDEX('Federal Tax Tables New'!$K$33:$N$40,MATCH(AH8,'Federal Tax Tables New'!$K$33:$K$40,1),3),INDEX('Federal Tax Tables New'!$K$22:$N$29,MATCH(AH8,'Federal Tax Tables New'!$K$22:$K$29,1),3),INDEX('Federal Tax Tables New'!$K$44:$N$51,MATCH(AH8,'Federal Tax Tables New'!$K$44:$K$51,1),3))),0),IF($Z8=2,CHOOSE(AA8,0,INDEX('Federal Tax Tables New'!$A$33:$D$40,MATCH(AH8,'Federal Tax Tables New'!$A$33:$A$40,1),3),INDEX('Federal Tax Tables New'!$A$22:$D$29,MATCH(AH8,'Federal Tax Tables New'!$A$22:$A$29,1),3),INDEX('Federal Tax Tables New'!$A$33:$D$40,MATCH(AH8,'Federal Tax Tables New'!$A$33:$A$40,1),3)),0)))</f>
        <v>0</v>
      </c>
      <c r="AK8" s="79">
        <f>IF(OR(ISBLANK($A8),$A8=""),"",MAX(IF($Z8=1,CHOOSE(AB8,CHOOSE(AA8,0,INDEX('Federal Tax Tables New'!$F$33:$I$40,MATCH(AH8,'Federal Tax Tables New'!$F$33:$F$40,1),4),INDEX('Federal Tax Tables New'!$F$22:$I$29,MATCH(AH8,'Federal Tax Tables New'!$F$22:$F$29,1),4),INDEX('Federal Tax Tables New'!$F$44:$I$51,MATCH(AH8,'Federal Tax Tables New'!$F$44:$F$51,1),4)),CHOOSE(AA8,0,INDEX('Federal Tax Tables New'!$K$33:$N$40,MATCH(AH8,'Federal Tax Tables New'!$K$33:$K$40,1),4),INDEX('Federal Tax Tables New'!$K$22:$N$29,MATCH(AH8,'Federal Tax Tables New'!$K$22:$K$29,1),4),INDEX('Federal Tax Tables New'!$K$44:$N$51,MATCH(AH8,'Federal Tax Tables New'!$K$44:$K$51,1),4))),0),IF($Z8=2,CHOOSE(AA8,0,INDEX('Federal Tax Tables New'!$A$33:$D$40,MATCH(AH8,'Federal Tax Tables New'!$A$33:$A$40,1),4),INDEX('Federal Tax Tables New'!$A$22:$D$29,MATCH(AH8,'Federal Tax Tables New'!$A$22:$A$29,1),4),INDEX('Federal Tax Tables New'!$A$33:$D$40,MATCH(AH8,'Federal Tax Tables New'!$A$33:$A$40,1),4)),0)))</f>
        <v>0.1</v>
      </c>
      <c r="AL8" s="51">
        <f t="shared" si="2"/>
        <v>1630.63824</v>
      </c>
      <c r="AM8" s="51">
        <f>IF(OR(ISBLANK($A8),$A8=""),"",CHOOSE(Z8,INDEX('Employee Register'!Q:Q,MATCH($A8,'Employee Register'!A:A,0))*'Federal Tax Tables New'!$H$5+INDEX('Employee Register'!R:R,MATCH($A8,'Employee Register'!A:A,0))*'Federal Tax Tables New'!$H$6,0))</f>
        <v>0</v>
      </c>
      <c r="AN8" s="51">
        <f t="shared" si="3"/>
        <v>0</v>
      </c>
      <c r="AO8" s="139">
        <f>IF(OR(ISBLANK($A8),$A8=""),"",IF(OR(M8=0,AA8=1),0,CHOOSE(Z8,INDEX('Employee Register'!T:T,MATCH($A8,'Employee Register'!A:A,0)),INDEX('Employee Register'!N:N,MATCH($A8,'Employee Register'!A:A,0)))))</f>
        <v>0</v>
      </c>
      <c r="AP8" s="51">
        <f>IF(OR(ISBLANK($A8),$A8=""),"",CHOOSE(AC8,0,(M8-O8)*Settings!$B$18))</f>
        <v>269.45861333333335</v>
      </c>
      <c r="AQ8" s="80">
        <f t="shared" ref="AQ8:AQ10" si="5">IF(OR(ISBLANK($A8),$A8=""),"",MAX(L8+M8-N8-O8-P8-Q8-R8-S8-T8-U8-V8-W8,0))</f>
        <v>3445.9985612399996</v>
      </c>
      <c r="AS8" s="157"/>
    </row>
    <row r="9" spans="1:45" s="204" customFormat="1" ht="15" customHeight="1" x14ac:dyDescent="0.2">
      <c r="A9" s="49" t="str">
        <f>IF(ISBLANK('Employee Register'!$A9),"",'Employee Register'!$A9)</f>
        <v/>
      </c>
      <c r="B9" s="50" t="str">
        <f>IF(OR(ISBLANK($A9),$A9=""),"",INDEX('Employee Register'!B:B,MATCH($A9,'Employee Register'!A:A,0)))</f>
        <v/>
      </c>
      <c r="C9" s="46"/>
      <c r="D9" s="46"/>
      <c r="E9" s="29"/>
      <c r="F9" s="29"/>
      <c r="G9" s="29"/>
      <c r="H9" s="29"/>
      <c r="I9" s="47"/>
      <c r="J9" s="48"/>
      <c r="K9" s="48"/>
      <c r="L9" s="48"/>
      <c r="M9" s="51" t="str">
        <f>IF(OR(ISBLANK($A9),$A9=""),"",SUM($E9:$H9)*INDEX('Employee Register'!G:G,MATCH($A9,'Employee Register'!A:A,0),1)+IF(OR($X9,ISBLANK($X9)),$I9,0)*INDEX('Employee Register'!H:H,MATCH($A9,'Employee Register'!A:A,0),1)+J9)</f>
        <v/>
      </c>
      <c r="N9" s="51" t="str">
        <f>IF(OR(ISBLANK($A9),$A9=""),"",(M9-J9)*INDEX('Employee Register'!U:U,MATCH($A9,'Employee Register'!A:A,0),1))</f>
        <v/>
      </c>
      <c r="O9" s="139" t="str">
        <f>IF(OR(ISBLANK($A9),$A9=""),"",IF(M9=0,0,INDEX('Employee Register'!V:V,MATCH($A9,'Employee Register'!A:A,0),1)))</f>
        <v/>
      </c>
      <c r="P9" s="139" t="str">
        <f>IF(OR(ISBLANK($A9),$A9=""),"",IF(M9=0,0,INDEX('Employee Register'!W:W,MATCH($A9,'Employee Register'!A:A,0),1)+K9))</f>
        <v/>
      </c>
      <c r="Q9" s="51" t="str">
        <f t="shared" si="4"/>
        <v/>
      </c>
      <c r="R9" s="51" t="str">
        <f>IF(OR(ISBLANK($A9),$A9=""),"",INDEX('Employee Register'!Y:Y,MATCH($A9,'Employee Register'!A:A,0))*$Y9)</f>
        <v/>
      </c>
      <c r="S9" s="51" t="str">
        <f>IF(OR(ISBLANK($A9),$A9=""),"",INDEX('Employee Register'!Z:Z,MATCH($A9,'Employee Register'!A:A,0))*$Y9)</f>
        <v/>
      </c>
      <c r="T9" s="51" t="str">
        <f>IF(OR(ISBLANK($A9),$A9=""),"",IF(SUMIF(YTD!$A:$A,$A9,YTD!$T:$T)+AP9&lt;'Federal Tax Tables New'!$N$5,AP9,IF('Federal Tax Tables New'!$N$5&lt;&gt;SUMIF(YTD!$A:$A,$A9,YTD!$T:$T),'Federal Tax Tables New'!$N$5-SUMIF(YTD!$A:$A,$A9,YTD!$T:$T),0)))</f>
        <v/>
      </c>
      <c r="U9" s="51" t="str">
        <f>IF(OR(ISBLANK($A9),$A9=""),"",CHOOSE(AC9,0,(M9-O9)*Settings!$B$19))</f>
        <v/>
      </c>
      <c r="V9" s="139" t="str">
        <f>IF(OR(ISBLANK($A9),$A9=""),"",IF(M9=0,0,'Employee Register'!$AA9))</f>
        <v/>
      </c>
      <c r="W9" s="139" t="str">
        <f>IF(OR(ISBLANK($A9),$A9=""),"",IF(M9=0,0,'Employee Register'!$AB9))</f>
        <v/>
      </c>
      <c r="X9" s="49" t="str">
        <f>IF(OR(ISBLANK($A9),$A9=""),"",INDEX('Employee Register'!I:I,MATCH($A9,'Employee Register'!A:A,0))="No")</f>
        <v/>
      </c>
      <c r="Y9" s="51" t="str">
        <f t="shared" si="0"/>
        <v/>
      </c>
      <c r="Z9" s="49" t="str">
        <f>IF(OR(ISBLANK($A9),$A9=""),"",MATCH(INDEX('Employee Register'!K:K,MATCH($A9,'Employee Register'!A:A,0)),Settings!$A$2:$A$3,0))</f>
        <v/>
      </c>
      <c r="AA9" s="49" t="str">
        <f>IF(OR(ISBLANK($A9),$A9=""),"",CHOOSE(Z9,MATCH(INDEX('Employee Register'!O:O,MATCH($A9,'Employee Register'!A:A,0)),Settings!$A$6:$A$9,0),MATCH(INDEX('Employee Register'!L:L,MATCH($A9,'Employee Register'!A:A,0)),Settings!$A$12:$A$15,0)))</f>
        <v/>
      </c>
      <c r="AB9" s="49" t="str">
        <f>IF(OR(ISBLANK($A9),$A9=""),"",CHOOSE(Z9,MATCH(INDEX('Employee Register'!P:P,MATCH($A9,'Employee Register'!A:A,0)),Settings!$A$22:$A$23,0),0))</f>
        <v/>
      </c>
      <c r="AC9" s="49" t="str">
        <f>IF(OR(ISBLANK($A9),$A9=""),"",MATCH(INDEX('Employee Register'!X:X,MATCH($A9,'Employee Register'!A:A,0)),Settings!$A$26:$A$27,0))</f>
        <v/>
      </c>
      <c r="AD9" s="49" t="str">
        <f>IF(OR(ISBLANK($A9),$A9=""),"",IF(Z9=2,INDEX('Employee Register'!M:M,MATCH($A9,'Employee Register'!A:A,0)),0))</f>
        <v/>
      </c>
      <c r="AE9" s="51" t="str">
        <f>IF(OR(ISBLANK($A9),$A9=""),"",$AD9*INDEX('Federal Tax Tables New'!$B$56:$B$63,MATCH(INDEX('Employee Register'!J:J,MATCH($A9,'Employee Register'!A:A,0)),'Federal Tax Tables New'!$A$56:$A$63,0),1))</f>
        <v/>
      </c>
      <c r="AF9" s="51" t="str">
        <f t="shared" si="1"/>
        <v/>
      </c>
      <c r="AG9" s="49" t="str">
        <f>IF(OR(ISBLANK($A9),$A9=""),"",INDEX('Federal Tax Tables New'!$C$56:$C$63,MATCH(INDEX('Employee Register'!J:J,MATCH($A9,'Employee Register'!A:A,0)),'Federal Tax Tables New'!$A$56:$A$63,0),1))</f>
        <v/>
      </c>
      <c r="AH9" s="139" t="str">
        <f>IF(OR(ISBLANK($A9),$A9=""),"",IF(AF9&lt;CHOOSE(Z9,INDEX('Employee Register'!S:S,MATCH($A9,'Employee Register'!A:A,0)),0),0,AF9*AG9-CHOOSE(Z9,INDEX('Employee Register'!S:S,MATCH($A9,'Employee Register'!A:A,0))*AG9,0)))</f>
        <v/>
      </c>
      <c r="AI9" s="51" t="str">
        <f>IF(OR(ISBLANK($A9),$A9=""),"",MAX(IF($Z9=1,CHOOSE(AB9,CHOOSE(AA9,0,INDEX('Federal Tax Tables New'!$F$33:$I$40,MATCH(AH9,'Federal Tax Tables New'!$F$33:$F$40,1),1),INDEX('Federal Tax Tables New'!$F$22:$I$29,MATCH(AH9,'Federal Tax Tables New'!$F$22:$F$29,1),1),INDEX('Federal Tax Tables New'!$F$44:$I$51,MATCH(AH9,'Federal Tax Tables New'!$F$44:$F$51,1),1)),CHOOSE(AA9,0,INDEX('Federal Tax Tables New'!$K$33:$N$40,MATCH(AH9,'Federal Tax Tables New'!$K$33:$K$40,1),1),INDEX('Federal Tax Tables New'!$K$22:$N$29,MATCH(AH9,'Federal Tax Tables New'!$K$22:$K$29,1),1),INDEX('Federal Tax Tables New'!$K$44:$N$51,MATCH(AH9,'Federal Tax Tables New'!$K$44:$K$51,1),1))),0),IF($Z9=2,CHOOSE(AA9,0,INDEX('Federal Tax Tables New'!$A$33:$D$40,MATCH(AH9,'Federal Tax Tables New'!$A$33:$A$40,1),1),INDEX('Federal Tax Tables New'!$A$22:$D$29,MATCH(AH9,'Federal Tax Tables New'!$A$22:$A$29,1),1),INDEX('Federal Tax Tables New'!$A$33:$D$40,MATCH(AH9,'Federal Tax Tables New'!$A$33:$A$40,1),1)),0)))</f>
        <v/>
      </c>
      <c r="AJ9" s="51" t="str">
        <f>IF(OR(ISBLANK($A9),$A9=""),"",MAX(IF($Z9=1,CHOOSE(AB9,CHOOSE(AA9,0,INDEX('Federal Tax Tables New'!$F$33:$I$40,MATCH(AH9,'Federal Tax Tables New'!$F$33:$F$40,1),3),INDEX('Federal Tax Tables New'!$F$22:$I$29,MATCH(AH9,'Federal Tax Tables New'!$F$22:$F$29,1),3),INDEX('Federal Tax Tables New'!$F$44:$I$51,MATCH(AH9,'Federal Tax Tables New'!$F$44:$F$51,1),3)),CHOOSE(AA9,0,INDEX('Federal Tax Tables New'!$K$33:$N$40,MATCH(AH9,'Federal Tax Tables New'!$K$33:$K$40,1),3),INDEX('Federal Tax Tables New'!$K$22:$N$29,MATCH(AH9,'Federal Tax Tables New'!$K$22:$K$29,1),3),INDEX('Federal Tax Tables New'!$K$44:$N$51,MATCH(AH9,'Federal Tax Tables New'!$K$44:$K$51,1),3))),0),IF($Z9=2,CHOOSE(AA9,0,INDEX('Federal Tax Tables New'!$A$33:$D$40,MATCH(AH9,'Federal Tax Tables New'!$A$33:$A$40,1),3),INDEX('Federal Tax Tables New'!$A$22:$D$29,MATCH(AH9,'Federal Tax Tables New'!$A$22:$A$29,1),3),INDEX('Federal Tax Tables New'!$A$33:$D$40,MATCH(AH9,'Federal Tax Tables New'!$A$33:$A$40,1),3)),0)))</f>
        <v/>
      </c>
      <c r="AK9" s="79" t="str">
        <f>IF(OR(ISBLANK($A9),$A9=""),"",MAX(IF($Z9=1,CHOOSE(AB9,CHOOSE(AA9,0,INDEX('Federal Tax Tables New'!$F$33:$I$40,MATCH(AH9,'Federal Tax Tables New'!$F$33:$F$40,1),4),INDEX('Federal Tax Tables New'!$F$22:$I$29,MATCH(AH9,'Federal Tax Tables New'!$F$22:$F$29,1),4),INDEX('Federal Tax Tables New'!$F$44:$I$51,MATCH(AH9,'Federal Tax Tables New'!$F$44:$F$51,1),4)),CHOOSE(AA9,0,INDEX('Federal Tax Tables New'!$K$33:$N$40,MATCH(AH9,'Federal Tax Tables New'!$K$33:$K$40,1),4),INDEX('Federal Tax Tables New'!$K$22:$N$29,MATCH(AH9,'Federal Tax Tables New'!$K$22:$K$29,1),4),INDEX('Federal Tax Tables New'!$K$44:$N$51,MATCH(AH9,'Federal Tax Tables New'!$K$44:$K$51,1),4))),0),IF($Z9=2,CHOOSE(AA9,0,INDEX('Federal Tax Tables New'!$A$33:$D$40,MATCH(AH9,'Federal Tax Tables New'!$A$33:$A$40,1),4),INDEX('Federal Tax Tables New'!$A$22:$D$29,MATCH(AH9,'Federal Tax Tables New'!$A$22:$A$29,1),4),INDEX('Federal Tax Tables New'!$A$33:$D$40,MATCH(AH9,'Federal Tax Tables New'!$A$33:$A$40,1),4)),0)))</f>
        <v/>
      </c>
      <c r="AL9" s="51" t="str">
        <f t="shared" si="2"/>
        <v/>
      </c>
      <c r="AM9" s="51" t="str">
        <f>IF(OR(ISBLANK($A9),$A9=""),"",CHOOSE(Z9,INDEX('Employee Register'!Q:Q,MATCH($A9,'Employee Register'!A:A,0))*'Federal Tax Tables New'!$H$5+INDEX('Employee Register'!R:R,MATCH($A9,'Employee Register'!A:A,0))*'Federal Tax Tables New'!$H$6,0))</f>
        <v/>
      </c>
      <c r="AN9" s="51" t="str">
        <f t="shared" si="3"/>
        <v/>
      </c>
      <c r="AO9" s="139" t="str">
        <f>IF(OR(ISBLANK($A9),$A9=""),"",IF(OR(M9=0,AA9=1),0,CHOOSE(Z9,INDEX('Employee Register'!T:T,MATCH($A9,'Employee Register'!A:A,0)),INDEX('Employee Register'!N:N,MATCH($A9,'Employee Register'!A:A,0)))))</f>
        <v/>
      </c>
      <c r="AP9" s="51" t="str">
        <f>IF(OR(ISBLANK($A9),$A9=""),"",CHOOSE(AC9,0,(M9-O9)*Settings!$B$18))</f>
        <v/>
      </c>
      <c r="AQ9" s="80" t="str">
        <f t="shared" si="5"/>
        <v/>
      </c>
      <c r="AS9" s="162"/>
    </row>
    <row r="10" spans="1:45" s="204" customFormat="1" ht="15" customHeight="1" x14ac:dyDescent="0.2">
      <c r="A10" s="49" t="str">
        <f>IF(ISBLANK('Employee Register'!$A10),"",'Employee Register'!$A10)</f>
        <v/>
      </c>
      <c r="B10" s="50" t="str">
        <f>IF(OR(ISBLANK($A10),$A10=""),"",INDEX('Employee Register'!B:B,MATCH($A10,'Employee Register'!A:A,0)))</f>
        <v/>
      </c>
      <c r="C10" s="46"/>
      <c r="D10" s="46"/>
      <c r="E10" s="29"/>
      <c r="F10" s="29"/>
      <c r="G10" s="29"/>
      <c r="H10" s="29"/>
      <c r="I10" s="47"/>
      <c r="J10" s="48"/>
      <c r="K10" s="48"/>
      <c r="L10" s="48"/>
      <c r="M10" s="51" t="str">
        <f>IF(OR(ISBLANK($A10),$A10=""),"",SUM($E10:$H10)*INDEX('Employee Register'!G:G,MATCH($A10,'Employee Register'!A:A,0),1)+IF(OR($X10,ISBLANK($X10)),$I10,0)*INDEX('Employee Register'!H:H,MATCH($A10,'Employee Register'!A:A,0),1)+J10)</f>
        <v/>
      </c>
      <c r="N10" s="51" t="str">
        <f>IF(OR(ISBLANK($A10),$A10=""),"",(M10-J10)*INDEX('Employee Register'!U:U,MATCH($A10,'Employee Register'!A:A,0),1))</f>
        <v/>
      </c>
      <c r="O10" s="139" t="str">
        <f>IF(OR(ISBLANK($A10),$A10=""),"",IF(M10=0,0,INDEX('Employee Register'!V:V,MATCH($A10,'Employee Register'!A:A,0),1)))</f>
        <v/>
      </c>
      <c r="P10" s="139" t="str">
        <f>IF(OR(ISBLANK($A10),$A10=""),"",IF(M10=0,0,INDEX('Employee Register'!W:W,MATCH($A10,'Employee Register'!A:A,0),1)+K10))</f>
        <v/>
      </c>
      <c r="Q10" s="51" t="str">
        <f t="shared" si="4"/>
        <v/>
      </c>
      <c r="R10" s="51" t="str">
        <f>IF(OR(ISBLANK($A10),$A10=""),"",INDEX('Employee Register'!Y:Y,MATCH($A10,'Employee Register'!A:A,0))*$Y10)</f>
        <v/>
      </c>
      <c r="S10" s="51" t="str">
        <f>IF(OR(ISBLANK($A10),$A10=""),"",INDEX('Employee Register'!Z:Z,MATCH($A10,'Employee Register'!A:A,0))*$Y10)</f>
        <v/>
      </c>
      <c r="T10" s="51" t="str">
        <f>IF(OR(ISBLANK($A10),$A10=""),"",IF(SUMIF(YTD!$A:$A,$A10,YTD!$T:$T)+AP10&lt;'Federal Tax Tables New'!$N$5,AP10,IF('Federal Tax Tables New'!$N$5&lt;&gt;SUMIF(YTD!$A:$A,$A10,YTD!$T:$T),'Federal Tax Tables New'!$N$5-SUMIF(YTD!$A:$A,$A10,YTD!$T:$T),0)))</f>
        <v/>
      </c>
      <c r="U10" s="51" t="str">
        <f>IF(OR(ISBLANK($A10),$A10=""),"",CHOOSE(AC10,0,(M10-O10)*Settings!$B$19))</f>
        <v/>
      </c>
      <c r="V10" s="139" t="str">
        <f>IF(OR(ISBLANK($A10),$A10=""),"",IF(M10=0,0,'Employee Register'!$AA10))</f>
        <v/>
      </c>
      <c r="W10" s="139" t="str">
        <f>IF(OR(ISBLANK($A10),$A10=""),"",IF(M10=0,0,'Employee Register'!$AB10))</f>
        <v/>
      </c>
      <c r="X10" s="49" t="str">
        <f>IF(OR(ISBLANK($A10),$A10=""),"",INDEX('Employee Register'!I:I,MATCH($A10,'Employee Register'!A:A,0))="No")</f>
        <v/>
      </c>
      <c r="Y10" s="51" t="str">
        <f t="shared" si="0"/>
        <v/>
      </c>
      <c r="Z10" s="49" t="str">
        <f>IF(OR(ISBLANK($A10),$A10=""),"",MATCH(INDEX('Employee Register'!K:K,MATCH($A10,'Employee Register'!A:A,0)),Settings!$A$2:$A$3,0))</f>
        <v/>
      </c>
      <c r="AA10" s="49" t="str">
        <f>IF(OR(ISBLANK($A10),$A10=""),"",CHOOSE(Z10,MATCH(INDEX('Employee Register'!O:O,MATCH($A10,'Employee Register'!A:A,0)),Settings!$A$6:$A$9,0),MATCH(INDEX('Employee Register'!L:L,MATCH($A10,'Employee Register'!A:A,0)),Settings!$A$12:$A$15,0)))</f>
        <v/>
      </c>
      <c r="AB10" s="49" t="str">
        <f>IF(OR(ISBLANK($A10),$A10=""),"",CHOOSE(Z10,MATCH(INDEX('Employee Register'!P:P,MATCH($A10,'Employee Register'!A:A,0)),Settings!$A$22:$A$23,0),0))</f>
        <v/>
      </c>
      <c r="AC10" s="49" t="str">
        <f>IF(OR(ISBLANK($A10),$A10=""),"",MATCH(INDEX('Employee Register'!X:X,MATCH($A10,'Employee Register'!A:A,0)),Settings!$A$26:$A$27,0))</f>
        <v/>
      </c>
      <c r="AD10" s="49" t="str">
        <f>IF(OR(ISBLANK($A10),$A10=""),"",IF(Z10=2,INDEX('Employee Register'!M:M,MATCH($A10,'Employee Register'!A:A,0)),0))</f>
        <v/>
      </c>
      <c r="AE10" s="51" t="str">
        <f>IF(OR(ISBLANK($A10),$A10=""),"",$AD10*INDEX('Federal Tax Tables New'!$B$56:$B$63,MATCH(INDEX('Employee Register'!J:J,MATCH($A10,'Employee Register'!A:A,0)),'Federal Tax Tables New'!$A$56:$A$63,0),1))</f>
        <v/>
      </c>
      <c r="AF10" s="51" t="str">
        <f t="shared" si="1"/>
        <v/>
      </c>
      <c r="AG10" s="49" t="str">
        <f>IF(OR(ISBLANK($A10),$A10=""),"",INDEX('Federal Tax Tables New'!$C$56:$C$63,MATCH(INDEX('Employee Register'!J:J,MATCH($A10,'Employee Register'!A:A,0)),'Federal Tax Tables New'!$A$56:$A$63,0),1))</f>
        <v/>
      </c>
      <c r="AH10" s="139" t="str">
        <f>IF(OR(ISBLANK($A10),$A10=""),"",IF(AF10&lt;CHOOSE(Z10,INDEX('Employee Register'!S:S,MATCH($A10,'Employee Register'!A:A,0)),0),0,AF10*AG10-CHOOSE(Z10,INDEX('Employee Register'!S:S,MATCH($A10,'Employee Register'!A:A,0))*AG10,0)))</f>
        <v/>
      </c>
      <c r="AI10" s="51" t="str">
        <f>IF(OR(ISBLANK($A10),$A10=""),"",MAX(IF($Z10=1,CHOOSE(AB10,CHOOSE(AA10,0,INDEX('Federal Tax Tables New'!$F$33:$I$40,MATCH(AH10,'Federal Tax Tables New'!$F$33:$F$40,1),1),INDEX('Federal Tax Tables New'!$F$22:$I$29,MATCH(AH10,'Federal Tax Tables New'!$F$22:$F$29,1),1),INDEX('Federal Tax Tables New'!$F$44:$I$51,MATCH(AH10,'Federal Tax Tables New'!$F$44:$F$51,1),1)),CHOOSE(AA10,0,INDEX('Federal Tax Tables New'!$K$33:$N$40,MATCH(AH10,'Federal Tax Tables New'!$K$33:$K$40,1),1),INDEX('Federal Tax Tables New'!$K$22:$N$29,MATCH(AH10,'Federal Tax Tables New'!$K$22:$K$29,1),1),INDEX('Federal Tax Tables New'!$K$44:$N$51,MATCH(AH10,'Federal Tax Tables New'!$K$44:$K$51,1),1))),0),IF($Z10=2,CHOOSE(AA10,0,INDEX('Federal Tax Tables New'!$A$33:$D$40,MATCH(AH10,'Federal Tax Tables New'!$A$33:$A$40,1),1),INDEX('Federal Tax Tables New'!$A$22:$D$29,MATCH(AH10,'Federal Tax Tables New'!$A$22:$A$29,1),1),INDEX('Federal Tax Tables New'!$A$33:$D$40,MATCH(AH10,'Federal Tax Tables New'!$A$33:$A$40,1),1)),0)))</f>
        <v/>
      </c>
      <c r="AJ10" s="51" t="str">
        <f>IF(OR(ISBLANK($A10),$A10=""),"",MAX(IF($Z10=1,CHOOSE(AB10,CHOOSE(AA10,0,INDEX('Federal Tax Tables New'!$F$33:$I$40,MATCH(AH10,'Federal Tax Tables New'!$F$33:$F$40,1),3),INDEX('Federal Tax Tables New'!$F$22:$I$29,MATCH(AH10,'Federal Tax Tables New'!$F$22:$F$29,1),3),INDEX('Federal Tax Tables New'!$F$44:$I$51,MATCH(AH10,'Federal Tax Tables New'!$F$44:$F$51,1),3)),CHOOSE(AA10,0,INDEX('Federal Tax Tables New'!$K$33:$N$40,MATCH(AH10,'Federal Tax Tables New'!$K$33:$K$40,1),3),INDEX('Federal Tax Tables New'!$K$22:$N$29,MATCH(AH10,'Federal Tax Tables New'!$K$22:$K$29,1),3),INDEX('Federal Tax Tables New'!$K$44:$N$51,MATCH(AH10,'Federal Tax Tables New'!$K$44:$K$51,1),3))),0),IF($Z10=2,CHOOSE(AA10,0,INDEX('Federal Tax Tables New'!$A$33:$D$40,MATCH(AH10,'Federal Tax Tables New'!$A$33:$A$40,1),3),INDEX('Federal Tax Tables New'!$A$22:$D$29,MATCH(AH10,'Federal Tax Tables New'!$A$22:$A$29,1),3),INDEX('Federal Tax Tables New'!$A$33:$D$40,MATCH(AH10,'Federal Tax Tables New'!$A$33:$A$40,1),3)),0)))</f>
        <v/>
      </c>
      <c r="AK10" s="79" t="str">
        <f>IF(OR(ISBLANK($A10),$A10=""),"",MAX(IF($Z10=1,CHOOSE(AB10,CHOOSE(AA10,0,INDEX('Federal Tax Tables New'!$F$33:$I$40,MATCH(AH10,'Federal Tax Tables New'!$F$33:$F$40,1),4),INDEX('Federal Tax Tables New'!$F$22:$I$29,MATCH(AH10,'Federal Tax Tables New'!$F$22:$F$29,1),4),INDEX('Federal Tax Tables New'!$F$44:$I$51,MATCH(AH10,'Federal Tax Tables New'!$F$44:$F$51,1),4)),CHOOSE(AA10,0,INDEX('Federal Tax Tables New'!$K$33:$N$40,MATCH(AH10,'Federal Tax Tables New'!$K$33:$K$40,1),4),INDEX('Federal Tax Tables New'!$K$22:$N$29,MATCH(AH10,'Federal Tax Tables New'!$K$22:$K$29,1),4),INDEX('Federal Tax Tables New'!$K$44:$N$51,MATCH(AH10,'Federal Tax Tables New'!$K$44:$K$51,1),4))),0),IF($Z10=2,CHOOSE(AA10,0,INDEX('Federal Tax Tables New'!$A$33:$D$40,MATCH(AH10,'Federal Tax Tables New'!$A$33:$A$40,1),4),INDEX('Federal Tax Tables New'!$A$22:$D$29,MATCH(AH10,'Federal Tax Tables New'!$A$22:$A$29,1),4),INDEX('Federal Tax Tables New'!$A$33:$D$40,MATCH(AH10,'Federal Tax Tables New'!$A$33:$A$40,1),4)),0)))</f>
        <v/>
      </c>
      <c r="AL10" s="51" t="str">
        <f t="shared" si="2"/>
        <v/>
      </c>
      <c r="AM10" s="51" t="str">
        <f>IF(OR(ISBLANK($A10),$A10=""),"",CHOOSE(Z10,INDEX('Employee Register'!Q:Q,MATCH($A10,'Employee Register'!A:A,0))*'Federal Tax Tables New'!$H$5+INDEX('Employee Register'!R:R,MATCH($A10,'Employee Register'!A:A,0))*'Federal Tax Tables New'!$H$6,0))</f>
        <v/>
      </c>
      <c r="AN10" s="51" t="str">
        <f t="shared" si="3"/>
        <v/>
      </c>
      <c r="AO10" s="139" t="str">
        <f>IF(OR(ISBLANK($A10),$A10=""),"",IF(OR(M10=0,AA10=1),0,CHOOSE(Z10,INDEX('Employee Register'!T:T,MATCH($A10,'Employee Register'!A:A,0)),INDEX('Employee Register'!N:N,MATCH($A10,'Employee Register'!A:A,0)))))</f>
        <v/>
      </c>
      <c r="AP10" s="51" t="str">
        <f>IF(OR(ISBLANK($A10),$A10=""),"",CHOOSE(AC10,0,(M10-O10)*Settings!$B$18))</f>
        <v/>
      </c>
      <c r="AQ10" s="80" t="str">
        <f t="shared" si="5"/>
        <v/>
      </c>
      <c r="AS10" s="157"/>
    </row>
    <row r="11" spans="1:45" s="204" customFormat="1" ht="15" customHeight="1" x14ac:dyDescent="0.2">
      <c r="A11" s="49"/>
      <c r="B11" s="50"/>
      <c r="C11" s="256"/>
      <c r="D11" s="256"/>
      <c r="E11" s="205"/>
      <c r="F11" s="205"/>
      <c r="G11" s="205"/>
      <c r="H11" s="205"/>
      <c r="I11" s="254"/>
      <c r="J11" s="255"/>
      <c r="K11" s="255"/>
      <c r="L11" s="255"/>
      <c r="M11" s="51"/>
      <c r="N11" s="51"/>
      <c r="O11" s="51"/>
      <c r="P11" s="51"/>
      <c r="Q11" s="51"/>
      <c r="R11" s="51"/>
      <c r="S11" s="51"/>
      <c r="T11" s="51"/>
      <c r="U11" s="51"/>
      <c r="V11" s="51"/>
      <c r="W11" s="51"/>
      <c r="X11" s="49"/>
      <c r="Y11" s="51"/>
      <c r="Z11" s="49"/>
      <c r="AA11" s="49"/>
      <c r="AB11" s="49"/>
      <c r="AC11" s="49"/>
      <c r="AD11" s="49"/>
      <c r="AE11" s="51"/>
      <c r="AF11" s="51"/>
      <c r="AG11" s="49"/>
      <c r="AH11" s="51"/>
      <c r="AI11" s="51"/>
      <c r="AJ11" s="51"/>
      <c r="AK11" s="79"/>
      <c r="AL11" s="51"/>
      <c r="AM11" s="51"/>
      <c r="AN11" s="51"/>
      <c r="AO11" s="51"/>
      <c r="AP11" s="51"/>
      <c r="AQ11" s="80"/>
      <c r="AS11" s="172" t="s">
        <v>195</v>
      </c>
    </row>
    <row r="12" spans="1:45" s="204" customFormat="1" ht="15" customHeight="1" x14ac:dyDescent="0.2">
      <c r="A12" s="49"/>
      <c r="B12" s="50"/>
      <c r="C12" s="256"/>
      <c r="D12" s="256"/>
      <c r="E12" s="205"/>
      <c r="F12" s="205"/>
      <c r="G12" s="205"/>
      <c r="H12" s="205"/>
      <c r="I12" s="254"/>
      <c r="J12" s="255"/>
      <c r="K12" s="255"/>
      <c r="L12" s="255"/>
      <c r="M12" s="51"/>
      <c r="N12" s="51"/>
      <c r="O12" s="51"/>
      <c r="P12" s="51"/>
      <c r="Q12" s="51"/>
      <c r="R12" s="51"/>
      <c r="S12" s="51"/>
      <c r="T12" s="51"/>
      <c r="U12" s="51"/>
      <c r="V12" s="51"/>
      <c r="W12" s="51"/>
      <c r="X12" s="49"/>
      <c r="Y12" s="51"/>
      <c r="Z12" s="49"/>
      <c r="AA12" s="49"/>
      <c r="AB12" s="49"/>
      <c r="AC12" s="49"/>
      <c r="AD12" s="49"/>
      <c r="AE12" s="51"/>
      <c r="AF12" s="51"/>
      <c r="AG12" s="49"/>
      <c r="AH12" s="51"/>
      <c r="AI12" s="51"/>
      <c r="AJ12" s="51"/>
      <c r="AK12" s="79"/>
      <c r="AL12" s="51"/>
      <c r="AM12" s="51"/>
      <c r="AN12" s="51"/>
      <c r="AO12" s="51"/>
      <c r="AP12" s="51"/>
      <c r="AQ12" s="80"/>
      <c r="AS12" s="274" t="s">
        <v>196</v>
      </c>
    </row>
    <row r="13" spans="1:45" s="204" customFormat="1" ht="15" customHeight="1" x14ac:dyDescent="0.2">
      <c r="A13" s="49"/>
      <c r="B13" s="50"/>
      <c r="C13" s="256"/>
      <c r="D13" s="256"/>
      <c r="E13" s="205"/>
      <c r="F13" s="205"/>
      <c r="G13" s="205"/>
      <c r="H13" s="205"/>
      <c r="I13" s="254"/>
      <c r="J13" s="255"/>
      <c r="K13" s="255"/>
      <c r="L13" s="255"/>
      <c r="M13" s="51"/>
      <c r="N13" s="51"/>
      <c r="O13" s="51"/>
      <c r="P13" s="51"/>
      <c r="Q13" s="51"/>
      <c r="R13" s="51"/>
      <c r="S13" s="51"/>
      <c r="T13" s="51"/>
      <c r="U13" s="51"/>
      <c r="V13" s="51"/>
      <c r="W13" s="51"/>
      <c r="X13" s="49"/>
      <c r="Y13" s="51"/>
      <c r="Z13" s="49"/>
      <c r="AA13" s="49"/>
      <c r="AB13" s="49"/>
      <c r="AC13" s="49"/>
      <c r="AD13" s="49"/>
      <c r="AE13" s="51"/>
      <c r="AF13" s="51"/>
      <c r="AG13" s="49"/>
      <c r="AH13" s="51"/>
      <c r="AI13" s="51"/>
      <c r="AJ13" s="51"/>
      <c r="AK13" s="79"/>
      <c r="AL13" s="51"/>
      <c r="AM13" s="51"/>
      <c r="AN13" s="51"/>
      <c r="AO13" s="51"/>
      <c r="AP13" s="51"/>
      <c r="AQ13" s="80"/>
      <c r="AS13" s="274"/>
    </row>
    <row r="14" spans="1:45" s="204" customFormat="1" ht="15" customHeight="1" x14ac:dyDescent="0.2">
      <c r="A14" s="49"/>
      <c r="B14" s="50"/>
      <c r="C14" s="256"/>
      <c r="D14" s="256"/>
      <c r="E14" s="205"/>
      <c r="F14" s="205"/>
      <c r="G14" s="205"/>
      <c r="H14" s="205"/>
      <c r="I14" s="254"/>
      <c r="J14" s="255"/>
      <c r="K14" s="255"/>
      <c r="L14" s="255"/>
      <c r="M14" s="51"/>
      <c r="N14" s="51"/>
      <c r="O14" s="51"/>
      <c r="P14" s="51"/>
      <c r="Q14" s="51"/>
      <c r="R14" s="51"/>
      <c r="S14" s="51"/>
      <c r="T14" s="51"/>
      <c r="U14" s="51"/>
      <c r="V14" s="51"/>
      <c r="W14" s="51"/>
      <c r="X14" s="49"/>
      <c r="Y14" s="51"/>
      <c r="Z14" s="49"/>
      <c r="AA14" s="49"/>
      <c r="AB14" s="49"/>
      <c r="AC14" s="49"/>
      <c r="AD14" s="49"/>
      <c r="AE14" s="51"/>
      <c r="AF14" s="51"/>
      <c r="AG14" s="49"/>
      <c r="AH14" s="51"/>
      <c r="AI14" s="51"/>
      <c r="AJ14" s="51"/>
      <c r="AK14" s="79"/>
      <c r="AL14" s="51"/>
      <c r="AM14" s="51"/>
      <c r="AN14" s="51"/>
      <c r="AO14" s="51"/>
      <c r="AP14" s="51"/>
      <c r="AQ14" s="80"/>
      <c r="AS14" s="274"/>
    </row>
    <row r="15" spans="1:45" s="204" customFormat="1" ht="15" customHeight="1" x14ac:dyDescent="0.2">
      <c r="A15" s="49"/>
      <c r="B15" s="50"/>
      <c r="C15" s="256"/>
      <c r="D15" s="256"/>
      <c r="E15" s="205"/>
      <c r="F15" s="205"/>
      <c r="G15" s="205"/>
      <c r="H15" s="205"/>
      <c r="I15" s="254"/>
      <c r="J15" s="255"/>
      <c r="K15" s="255"/>
      <c r="L15" s="255"/>
      <c r="M15" s="51"/>
      <c r="N15" s="51"/>
      <c r="O15" s="51"/>
      <c r="P15" s="51"/>
      <c r="Q15" s="51"/>
      <c r="R15" s="51"/>
      <c r="S15" s="51"/>
      <c r="T15" s="51"/>
      <c r="U15" s="51"/>
      <c r="V15" s="51"/>
      <c r="W15" s="51"/>
      <c r="X15" s="49"/>
      <c r="Y15" s="51"/>
      <c r="Z15" s="49"/>
      <c r="AA15" s="49"/>
      <c r="AB15" s="49"/>
      <c r="AC15" s="49"/>
      <c r="AD15" s="49"/>
      <c r="AE15" s="51"/>
      <c r="AF15" s="51"/>
      <c r="AG15" s="49"/>
      <c r="AH15" s="51"/>
      <c r="AI15" s="51"/>
      <c r="AJ15" s="51"/>
      <c r="AK15" s="79"/>
      <c r="AL15" s="51"/>
      <c r="AM15" s="51"/>
      <c r="AN15" s="51"/>
      <c r="AO15" s="51"/>
      <c r="AP15" s="51"/>
      <c r="AQ15" s="80"/>
      <c r="AS15" s="274"/>
    </row>
    <row r="16" spans="1:45" s="204" customFormat="1" ht="15" customHeight="1" x14ac:dyDescent="0.2">
      <c r="A16" s="49"/>
      <c r="B16" s="50"/>
      <c r="C16" s="256"/>
      <c r="D16" s="256"/>
      <c r="E16" s="205"/>
      <c r="F16" s="205"/>
      <c r="G16" s="205"/>
      <c r="H16" s="205"/>
      <c r="I16" s="254"/>
      <c r="J16" s="255"/>
      <c r="K16" s="255"/>
      <c r="L16" s="255"/>
      <c r="M16" s="51"/>
      <c r="N16" s="51"/>
      <c r="O16" s="51"/>
      <c r="P16" s="51"/>
      <c r="Q16" s="51"/>
      <c r="R16" s="51"/>
      <c r="S16" s="51"/>
      <c r="T16" s="51"/>
      <c r="U16" s="51"/>
      <c r="V16" s="51"/>
      <c r="W16" s="51"/>
      <c r="X16" s="49"/>
      <c r="Y16" s="51"/>
      <c r="Z16" s="49"/>
      <c r="AA16" s="49"/>
      <c r="AB16" s="49"/>
      <c r="AC16" s="49"/>
      <c r="AD16" s="49"/>
      <c r="AE16" s="51"/>
      <c r="AF16" s="51"/>
      <c r="AG16" s="49"/>
      <c r="AH16" s="51"/>
      <c r="AI16" s="51"/>
      <c r="AJ16" s="51"/>
      <c r="AK16" s="79"/>
      <c r="AL16" s="51"/>
      <c r="AM16" s="51"/>
      <c r="AN16" s="51"/>
      <c r="AO16" s="51"/>
      <c r="AP16" s="51"/>
      <c r="AQ16" s="80"/>
      <c r="AS16" s="274"/>
    </row>
    <row r="17" spans="1:45" s="204" customFormat="1" ht="15" customHeight="1" x14ac:dyDescent="0.2">
      <c r="A17" s="49"/>
      <c r="B17" s="50"/>
      <c r="C17" s="256"/>
      <c r="D17" s="256"/>
      <c r="E17" s="205"/>
      <c r="F17" s="205"/>
      <c r="G17" s="205"/>
      <c r="H17" s="205"/>
      <c r="I17" s="254"/>
      <c r="J17" s="255"/>
      <c r="K17" s="255"/>
      <c r="L17" s="255"/>
      <c r="M17" s="51"/>
      <c r="N17" s="51"/>
      <c r="O17" s="51"/>
      <c r="P17" s="51"/>
      <c r="Q17" s="51"/>
      <c r="R17" s="51"/>
      <c r="S17" s="51"/>
      <c r="T17" s="51"/>
      <c r="U17" s="51"/>
      <c r="V17" s="51"/>
      <c r="W17" s="51"/>
      <c r="X17" s="49"/>
      <c r="Y17" s="51"/>
      <c r="Z17" s="49"/>
      <c r="AA17" s="49"/>
      <c r="AB17" s="49"/>
      <c r="AC17" s="49"/>
      <c r="AD17" s="49"/>
      <c r="AE17" s="51"/>
      <c r="AF17" s="51"/>
      <c r="AG17" s="49"/>
      <c r="AH17" s="51"/>
      <c r="AI17" s="51"/>
      <c r="AJ17" s="51"/>
      <c r="AK17" s="79"/>
      <c r="AL17" s="51"/>
      <c r="AM17" s="51"/>
      <c r="AN17" s="51"/>
      <c r="AO17" s="51"/>
      <c r="AP17" s="51"/>
      <c r="AQ17" s="80"/>
      <c r="AS17" s="274"/>
    </row>
    <row r="18" spans="1:45" s="204" customFormat="1" ht="15" customHeight="1" x14ac:dyDescent="0.2">
      <c r="A18" s="49"/>
      <c r="B18" s="50"/>
      <c r="C18" s="256"/>
      <c r="D18" s="256"/>
      <c r="E18" s="205"/>
      <c r="F18" s="205"/>
      <c r="G18" s="205"/>
      <c r="H18" s="205"/>
      <c r="I18" s="254"/>
      <c r="J18" s="255"/>
      <c r="K18" s="255"/>
      <c r="L18" s="255"/>
      <c r="M18" s="51"/>
      <c r="N18" s="51"/>
      <c r="O18" s="51"/>
      <c r="P18" s="51"/>
      <c r="Q18" s="51"/>
      <c r="R18" s="51"/>
      <c r="S18" s="51"/>
      <c r="T18" s="51"/>
      <c r="U18" s="51"/>
      <c r="V18" s="51"/>
      <c r="W18" s="51"/>
      <c r="X18" s="49"/>
      <c r="Y18" s="51"/>
      <c r="Z18" s="49"/>
      <c r="AA18" s="49"/>
      <c r="AB18" s="49"/>
      <c r="AC18" s="49"/>
      <c r="AD18" s="49"/>
      <c r="AE18" s="51"/>
      <c r="AF18" s="51"/>
      <c r="AG18" s="49"/>
      <c r="AH18" s="51"/>
      <c r="AI18" s="51"/>
      <c r="AJ18" s="51"/>
      <c r="AK18" s="79"/>
      <c r="AL18" s="51"/>
      <c r="AM18" s="51"/>
      <c r="AN18" s="51"/>
      <c r="AO18" s="51"/>
      <c r="AP18" s="51"/>
      <c r="AQ18" s="80"/>
      <c r="AS18" s="274"/>
    </row>
    <row r="19" spans="1:45" s="204" customFormat="1" ht="15" customHeight="1" x14ac:dyDescent="0.2">
      <c r="A19" s="49"/>
      <c r="B19" s="50"/>
      <c r="C19" s="256"/>
      <c r="D19" s="256"/>
      <c r="E19" s="205"/>
      <c r="F19" s="205"/>
      <c r="G19" s="205"/>
      <c r="H19" s="205"/>
      <c r="I19" s="254"/>
      <c r="J19" s="255"/>
      <c r="K19" s="255"/>
      <c r="L19" s="255"/>
      <c r="M19" s="51"/>
      <c r="N19" s="51"/>
      <c r="O19" s="51"/>
      <c r="P19" s="51"/>
      <c r="Q19" s="51"/>
      <c r="R19" s="51"/>
      <c r="S19" s="51"/>
      <c r="T19" s="51"/>
      <c r="U19" s="51"/>
      <c r="V19" s="51"/>
      <c r="W19" s="51"/>
      <c r="X19" s="49"/>
      <c r="Y19" s="51"/>
      <c r="Z19" s="49"/>
      <c r="AA19" s="49"/>
      <c r="AB19" s="49"/>
      <c r="AC19" s="49"/>
      <c r="AD19" s="49"/>
      <c r="AE19" s="51"/>
      <c r="AF19" s="51"/>
      <c r="AG19" s="49"/>
      <c r="AH19" s="51"/>
      <c r="AI19" s="51"/>
      <c r="AJ19" s="51"/>
      <c r="AK19" s="79"/>
      <c r="AL19" s="51"/>
      <c r="AM19" s="51"/>
      <c r="AN19" s="51"/>
      <c r="AO19" s="51"/>
      <c r="AP19" s="51"/>
      <c r="AQ19" s="80"/>
      <c r="AS19" s="274"/>
    </row>
    <row r="20" spans="1:45" s="204" customFormat="1" ht="15" customHeight="1" x14ac:dyDescent="0.2">
      <c r="A20" s="49"/>
      <c r="B20" s="50"/>
      <c r="C20" s="256"/>
      <c r="D20" s="256"/>
      <c r="E20" s="205"/>
      <c r="F20" s="205"/>
      <c r="G20" s="205"/>
      <c r="H20" s="205"/>
      <c r="I20" s="254"/>
      <c r="J20" s="255"/>
      <c r="K20" s="255"/>
      <c r="L20" s="255"/>
      <c r="M20" s="51"/>
      <c r="N20" s="51"/>
      <c r="O20" s="51"/>
      <c r="P20" s="51"/>
      <c r="Q20" s="51"/>
      <c r="R20" s="51"/>
      <c r="S20" s="51"/>
      <c r="T20" s="51"/>
      <c r="U20" s="51"/>
      <c r="V20" s="51"/>
      <c r="W20" s="51"/>
      <c r="X20" s="49"/>
      <c r="Y20" s="51"/>
      <c r="Z20" s="49"/>
      <c r="AA20" s="49"/>
      <c r="AB20" s="49"/>
      <c r="AC20" s="49"/>
      <c r="AD20" s="49"/>
      <c r="AE20" s="51"/>
      <c r="AF20" s="51"/>
      <c r="AG20" s="49"/>
      <c r="AH20" s="51"/>
      <c r="AI20" s="51"/>
      <c r="AJ20" s="51"/>
      <c r="AK20" s="79"/>
      <c r="AL20" s="51"/>
      <c r="AM20" s="51"/>
      <c r="AN20" s="51"/>
      <c r="AO20" s="51"/>
      <c r="AP20" s="51"/>
      <c r="AQ20" s="80"/>
      <c r="AS20" s="274"/>
    </row>
    <row r="21" spans="1:45" s="204" customFormat="1" ht="15" customHeight="1" x14ac:dyDescent="0.2">
      <c r="A21" s="49"/>
      <c r="B21" s="50"/>
      <c r="C21" s="256"/>
      <c r="D21" s="256"/>
      <c r="E21" s="205"/>
      <c r="F21" s="205"/>
      <c r="G21" s="205"/>
      <c r="H21" s="205"/>
      <c r="I21" s="254"/>
      <c r="J21" s="255"/>
      <c r="K21" s="255"/>
      <c r="L21" s="255"/>
      <c r="M21" s="51"/>
      <c r="N21" s="51"/>
      <c r="O21" s="51"/>
      <c r="P21" s="51"/>
      <c r="Q21" s="51"/>
      <c r="R21" s="51"/>
      <c r="S21" s="51"/>
      <c r="T21" s="51"/>
      <c r="U21" s="51"/>
      <c r="V21" s="51"/>
      <c r="W21" s="51"/>
      <c r="X21" s="49"/>
      <c r="Y21" s="51"/>
      <c r="Z21" s="49"/>
      <c r="AA21" s="49"/>
      <c r="AB21" s="49"/>
      <c r="AC21" s="49"/>
      <c r="AD21" s="49"/>
      <c r="AE21" s="51"/>
      <c r="AF21" s="51"/>
      <c r="AG21" s="49"/>
      <c r="AH21" s="51"/>
      <c r="AI21" s="51"/>
      <c r="AJ21" s="51"/>
      <c r="AK21" s="79"/>
      <c r="AL21" s="51"/>
      <c r="AM21" s="51"/>
      <c r="AN21" s="51"/>
      <c r="AO21" s="51"/>
      <c r="AP21" s="51"/>
      <c r="AQ21" s="80"/>
      <c r="AS21" s="274"/>
    </row>
    <row r="22" spans="1:45" s="204" customFormat="1" ht="15" customHeight="1" x14ac:dyDescent="0.2">
      <c r="A22" s="49"/>
      <c r="B22" s="50"/>
      <c r="C22" s="256"/>
      <c r="D22" s="256"/>
      <c r="E22" s="205"/>
      <c r="F22" s="205"/>
      <c r="G22" s="205"/>
      <c r="H22" s="205"/>
      <c r="I22" s="254"/>
      <c r="J22" s="255"/>
      <c r="K22" s="255"/>
      <c r="L22" s="255"/>
      <c r="M22" s="51"/>
      <c r="N22" s="51"/>
      <c r="O22" s="51"/>
      <c r="P22" s="51"/>
      <c r="Q22" s="51"/>
      <c r="R22" s="51"/>
      <c r="S22" s="51"/>
      <c r="T22" s="51"/>
      <c r="U22" s="51"/>
      <c r="V22" s="51"/>
      <c r="W22" s="51"/>
      <c r="X22" s="49"/>
      <c r="Y22" s="51"/>
      <c r="Z22" s="49"/>
      <c r="AA22" s="49"/>
      <c r="AB22" s="49"/>
      <c r="AC22" s="49"/>
      <c r="AD22" s="49"/>
      <c r="AE22" s="51"/>
      <c r="AF22" s="51"/>
      <c r="AG22" s="49"/>
      <c r="AH22" s="51"/>
      <c r="AI22" s="51"/>
      <c r="AJ22" s="51"/>
      <c r="AK22" s="79"/>
      <c r="AL22" s="51"/>
      <c r="AM22" s="51"/>
      <c r="AN22" s="51"/>
      <c r="AO22" s="51"/>
      <c r="AP22" s="51"/>
      <c r="AQ22" s="80"/>
      <c r="AS22" s="274"/>
    </row>
    <row r="23" spans="1:45" s="204" customFormat="1" ht="15" customHeight="1" x14ac:dyDescent="0.2">
      <c r="A23" s="49"/>
      <c r="B23" s="50"/>
      <c r="C23" s="256"/>
      <c r="D23" s="256"/>
      <c r="E23" s="205"/>
      <c r="F23" s="205"/>
      <c r="G23" s="205"/>
      <c r="H23" s="205"/>
      <c r="I23" s="254"/>
      <c r="J23" s="255"/>
      <c r="K23" s="255"/>
      <c r="L23" s="255"/>
      <c r="M23" s="51"/>
      <c r="N23" s="51"/>
      <c r="O23" s="51"/>
      <c r="P23" s="51"/>
      <c r="Q23" s="51"/>
      <c r="R23" s="51"/>
      <c r="S23" s="51"/>
      <c r="T23" s="51"/>
      <c r="U23" s="51"/>
      <c r="V23" s="51"/>
      <c r="W23" s="51"/>
      <c r="X23" s="49"/>
      <c r="Y23" s="51"/>
      <c r="Z23" s="49"/>
      <c r="AA23" s="49"/>
      <c r="AB23" s="49"/>
      <c r="AC23" s="49"/>
      <c r="AD23" s="49"/>
      <c r="AE23" s="51"/>
      <c r="AF23" s="51"/>
      <c r="AG23" s="49"/>
      <c r="AH23" s="51"/>
      <c r="AI23" s="51"/>
      <c r="AJ23" s="51"/>
      <c r="AK23" s="79"/>
      <c r="AL23" s="51"/>
      <c r="AM23" s="51"/>
      <c r="AN23" s="51"/>
      <c r="AO23" s="51"/>
      <c r="AP23" s="51"/>
      <c r="AQ23" s="80"/>
      <c r="AS23" s="274"/>
    </row>
    <row r="24" spans="1:45" s="204" customFormat="1" ht="15" customHeight="1" x14ac:dyDescent="0.2">
      <c r="A24" s="49"/>
      <c r="B24" s="50"/>
      <c r="C24" s="256"/>
      <c r="D24" s="256"/>
      <c r="E24" s="205"/>
      <c r="F24" s="205"/>
      <c r="G24" s="205"/>
      <c r="H24" s="205"/>
      <c r="I24" s="254"/>
      <c r="J24" s="255"/>
      <c r="K24" s="255"/>
      <c r="L24" s="255"/>
      <c r="M24" s="51"/>
      <c r="N24" s="51"/>
      <c r="O24" s="51"/>
      <c r="P24" s="51"/>
      <c r="Q24" s="51"/>
      <c r="R24" s="51"/>
      <c r="S24" s="51"/>
      <c r="T24" s="51"/>
      <c r="U24" s="51"/>
      <c r="V24" s="51"/>
      <c r="W24" s="51"/>
      <c r="X24" s="49"/>
      <c r="Y24" s="51"/>
      <c r="Z24" s="49"/>
      <c r="AA24" s="49"/>
      <c r="AB24" s="49"/>
      <c r="AC24" s="49"/>
      <c r="AD24" s="49"/>
      <c r="AE24" s="51"/>
      <c r="AF24" s="51"/>
      <c r="AG24" s="49"/>
      <c r="AH24" s="51"/>
      <c r="AI24" s="51"/>
      <c r="AJ24" s="51"/>
      <c r="AK24" s="79"/>
      <c r="AL24" s="51"/>
      <c r="AM24" s="51"/>
      <c r="AN24" s="51"/>
      <c r="AO24" s="51"/>
      <c r="AP24" s="51"/>
      <c r="AQ24" s="80"/>
      <c r="AS24" s="151"/>
    </row>
    <row r="25" spans="1:45" s="204" customFormat="1" ht="15" customHeight="1" x14ac:dyDescent="0.2">
      <c r="A25" s="49"/>
      <c r="B25" s="50"/>
      <c r="C25" s="256"/>
      <c r="D25" s="256"/>
      <c r="E25" s="205"/>
      <c r="F25" s="205"/>
      <c r="G25" s="205"/>
      <c r="H25" s="205"/>
      <c r="I25" s="254"/>
      <c r="J25" s="255"/>
      <c r="K25" s="255"/>
      <c r="L25" s="255"/>
      <c r="M25" s="51"/>
      <c r="N25" s="51"/>
      <c r="O25" s="51"/>
      <c r="P25" s="51"/>
      <c r="Q25" s="51"/>
      <c r="R25" s="51"/>
      <c r="S25" s="51"/>
      <c r="T25" s="51"/>
      <c r="U25" s="51"/>
      <c r="V25" s="51"/>
      <c r="W25" s="51"/>
      <c r="X25" s="49"/>
      <c r="Y25" s="51"/>
      <c r="Z25" s="49"/>
      <c r="AA25" s="49"/>
      <c r="AB25" s="49"/>
      <c r="AC25" s="49"/>
      <c r="AD25" s="49"/>
      <c r="AE25" s="51"/>
      <c r="AF25" s="51"/>
      <c r="AG25" s="49"/>
      <c r="AH25" s="51"/>
      <c r="AI25" s="51"/>
      <c r="AJ25" s="51"/>
      <c r="AK25" s="79"/>
      <c r="AL25" s="51"/>
      <c r="AM25" s="51"/>
      <c r="AN25" s="51"/>
      <c r="AO25" s="51"/>
      <c r="AP25" s="51"/>
      <c r="AQ25" s="80"/>
      <c r="AS25" s="151"/>
    </row>
    <row r="26" spans="1:45" s="204" customFormat="1" ht="15" customHeight="1" x14ac:dyDescent="0.2">
      <c r="A26" s="49"/>
      <c r="B26" s="50"/>
      <c r="C26" s="256"/>
      <c r="D26" s="256"/>
      <c r="E26" s="205"/>
      <c r="F26" s="205"/>
      <c r="G26" s="205"/>
      <c r="H26" s="205"/>
      <c r="I26" s="254"/>
      <c r="J26" s="255"/>
      <c r="K26" s="255"/>
      <c r="L26" s="255"/>
      <c r="M26" s="51"/>
      <c r="N26" s="51"/>
      <c r="O26" s="51"/>
      <c r="P26" s="51"/>
      <c r="Q26" s="51"/>
      <c r="R26" s="51"/>
      <c r="S26" s="51"/>
      <c r="T26" s="51"/>
      <c r="U26" s="51"/>
      <c r="V26" s="51"/>
      <c r="W26" s="51"/>
      <c r="X26" s="49"/>
      <c r="Y26" s="51"/>
      <c r="Z26" s="49"/>
      <c r="AA26" s="49"/>
      <c r="AB26" s="49"/>
      <c r="AC26" s="49"/>
      <c r="AD26" s="49"/>
      <c r="AE26" s="51"/>
      <c r="AF26" s="51"/>
      <c r="AG26" s="49"/>
      <c r="AH26" s="51"/>
      <c r="AI26" s="51"/>
      <c r="AJ26" s="51"/>
      <c r="AK26" s="79"/>
      <c r="AL26" s="51"/>
      <c r="AM26" s="51"/>
      <c r="AN26" s="51"/>
      <c r="AO26" s="51"/>
      <c r="AP26" s="51"/>
      <c r="AQ26" s="80"/>
      <c r="AS26" s="190"/>
    </row>
    <row r="27" spans="1:45" s="204" customFormat="1" ht="15" customHeight="1" x14ac:dyDescent="0.2">
      <c r="A27" s="49"/>
      <c r="B27" s="50"/>
      <c r="C27" s="256"/>
      <c r="D27" s="256"/>
      <c r="E27" s="205"/>
      <c r="F27" s="205"/>
      <c r="G27" s="205"/>
      <c r="H27" s="205"/>
      <c r="I27" s="254"/>
      <c r="J27" s="255"/>
      <c r="K27" s="255"/>
      <c r="L27" s="255"/>
      <c r="M27" s="51"/>
      <c r="N27" s="51"/>
      <c r="O27" s="51"/>
      <c r="P27" s="51"/>
      <c r="Q27" s="51"/>
      <c r="R27" s="51"/>
      <c r="S27" s="51"/>
      <c r="T27" s="51"/>
      <c r="U27" s="51"/>
      <c r="V27" s="51"/>
      <c r="W27" s="51"/>
      <c r="X27" s="49"/>
      <c r="Y27" s="51"/>
      <c r="Z27" s="49"/>
      <c r="AA27" s="49"/>
      <c r="AB27" s="49"/>
      <c r="AC27" s="49"/>
      <c r="AD27" s="49"/>
      <c r="AE27" s="51"/>
      <c r="AF27" s="51"/>
      <c r="AG27" s="49"/>
      <c r="AH27" s="51"/>
      <c r="AI27" s="51"/>
      <c r="AJ27" s="51"/>
      <c r="AK27" s="79"/>
      <c r="AL27" s="51"/>
      <c r="AM27" s="51"/>
      <c r="AN27" s="51"/>
      <c r="AO27" s="51"/>
      <c r="AP27" s="51"/>
      <c r="AQ27" s="80"/>
      <c r="AS27" s="190"/>
    </row>
    <row r="28" spans="1:45" s="204" customFormat="1" ht="15" customHeight="1" x14ac:dyDescent="0.2">
      <c r="A28" s="49"/>
      <c r="B28" s="50"/>
      <c r="C28" s="256"/>
      <c r="D28" s="256"/>
      <c r="E28" s="205"/>
      <c r="F28" s="205"/>
      <c r="G28" s="205"/>
      <c r="H28" s="205"/>
      <c r="I28" s="254"/>
      <c r="J28" s="255"/>
      <c r="K28" s="255"/>
      <c r="L28" s="255"/>
      <c r="M28" s="51"/>
      <c r="N28" s="51"/>
      <c r="O28" s="51"/>
      <c r="P28" s="51"/>
      <c r="Q28" s="51"/>
      <c r="R28" s="51"/>
      <c r="S28" s="51"/>
      <c r="T28" s="51"/>
      <c r="U28" s="51"/>
      <c r="V28" s="51"/>
      <c r="W28" s="51"/>
      <c r="X28" s="49"/>
      <c r="Y28" s="51"/>
      <c r="Z28" s="49"/>
      <c r="AA28" s="49"/>
      <c r="AB28" s="49"/>
      <c r="AC28" s="49"/>
      <c r="AD28" s="49"/>
      <c r="AE28" s="51"/>
      <c r="AF28" s="51"/>
      <c r="AG28" s="49"/>
      <c r="AH28" s="51"/>
      <c r="AI28" s="51"/>
      <c r="AJ28" s="51"/>
      <c r="AK28" s="79"/>
      <c r="AL28" s="51"/>
      <c r="AM28" s="51"/>
      <c r="AN28" s="51"/>
      <c r="AO28" s="51"/>
      <c r="AP28" s="51"/>
      <c r="AQ28" s="80"/>
      <c r="AS28" s="131"/>
    </row>
    <row r="29" spans="1:45" s="204" customFormat="1" ht="15" customHeight="1" x14ac:dyDescent="0.2">
      <c r="A29" s="49"/>
      <c r="B29" s="50"/>
      <c r="C29" s="256"/>
      <c r="D29" s="256"/>
      <c r="E29" s="205"/>
      <c r="F29" s="205"/>
      <c r="G29" s="205"/>
      <c r="H29" s="205"/>
      <c r="I29" s="254"/>
      <c r="J29" s="255"/>
      <c r="K29" s="255"/>
      <c r="L29" s="255"/>
      <c r="M29" s="51"/>
      <c r="N29" s="51"/>
      <c r="O29" s="51"/>
      <c r="P29" s="51"/>
      <c r="Q29" s="51"/>
      <c r="R29" s="51"/>
      <c r="S29" s="51"/>
      <c r="T29" s="51"/>
      <c r="U29" s="51"/>
      <c r="V29" s="51"/>
      <c r="W29" s="51"/>
      <c r="X29" s="49"/>
      <c r="Y29" s="51"/>
      <c r="Z29" s="49"/>
      <c r="AA29" s="49"/>
      <c r="AB29" s="49"/>
      <c r="AC29" s="49"/>
      <c r="AD29" s="49"/>
      <c r="AE29" s="51"/>
      <c r="AF29" s="51"/>
      <c r="AG29" s="49"/>
      <c r="AH29" s="51"/>
      <c r="AI29" s="51"/>
      <c r="AJ29" s="51"/>
      <c r="AK29" s="79"/>
      <c r="AL29" s="51"/>
      <c r="AM29" s="51"/>
      <c r="AN29" s="51"/>
      <c r="AO29" s="51"/>
      <c r="AP29" s="51"/>
      <c r="AQ29" s="80"/>
      <c r="AS29" s="151"/>
    </row>
    <row r="30" spans="1:45" s="204" customFormat="1" ht="15" customHeight="1" x14ac:dyDescent="0.2">
      <c r="A30" s="49"/>
      <c r="B30" s="50"/>
      <c r="C30" s="256"/>
      <c r="D30" s="256"/>
      <c r="E30" s="205"/>
      <c r="F30" s="205"/>
      <c r="G30" s="205"/>
      <c r="H30" s="205"/>
      <c r="I30" s="254"/>
      <c r="J30" s="255"/>
      <c r="K30" s="255"/>
      <c r="L30" s="255"/>
      <c r="M30" s="51"/>
      <c r="N30" s="51"/>
      <c r="O30" s="51"/>
      <c r="P30" s="51"/>
      <c r="Q30" s="51"/>
      <c r="R30" s="51"/>
      <c r="S30" s="51"/>
      <c r="T30" s="51"/>
      <c r="U30" s="51"/>
      <c r="V30" s="51"/>
      <c r="W30" s="51"/>
      <c r="X30" s="49"/>
      <c r="Y30" s="51"/>
      <c r="Z30" s="49"/>
      <c r="AA30" s="49"/>
      <c r="AB30" s="49"/>
      <c r="AC30" s="49"/>
      <c r="AD30" s="49"/>
      <c r="AE30" s="51"/>
      <c r="AF30" s="51"/>
      <c r="AG30" s="49"/>
      <c r="AH30" s="51"/>
      <c r="AI30" s="51"/>
      <c r="AJ30" s="51"/>
      <c r="AK30" s="79"/>
      <c r="AL30" s="51"/>
      <c r="AM30" s="51"/>
      <c r="AN30" s="51"/>
      <c r="AO30" s="51"/>
      <c r="AP30" s="51"/>
      <c r="AQ30" s="80"/>
      <c r="AS30" s="151"/>
    </row>
    <row r="31" spans="1:45" s="204" customFormat="1" ht="15" customHeight="1" x14ac:dyDescent="0.2">
      <c r="A31" s="49"/>
      <c r="B31" s="50"/>
      <c r="C31" s="256"/>
      <c r="D31" s="256"/>
      <c r="E31" s="205"/>
      <c r="F31" s="205"/>
      <c r="G31" s="205"/>
      <c r="H31" s="205"/>
      <c r="I31" s="254"/>
      <c r="J31" s="255"/>
      <c r="K31" s="255"/>
      <c r="L31" s="255"/>
      <c r="M31" s="51"/>
      <c r="N31" s="51"/>
      <c r="O31" s="51"/>
      <c r="P31" s="51"/>
      <c r="Q31" s="51"/>
      <c r="R31" s="51"/>
      <c r="S31" s="51"/>
      <c r="T31" s="51"/>
      <c r="U31" s="51"/>
      <c r="V31" s="51"/>
      <c r="W31" s="51"/>
      <c r="X31" s="49"/>
      <c r="Y31" s="51"/>
      <c r="Z31" s="49"/>
      <c r="AA31" s="49"/>
      <c r="AB31" s="49"/>
      <c r="AC31" s="49"/>
      <c r="AD31" s="49"/>
      <c r="AE31" s="51"/>
      <c r="AF31" s="51"/>
      <c r="AG31" s="49"/>
      <c r="AH31" s="51"/>
      <c r="AI31" s="51"/>
      <c r="AJ31" s="51"/>
      <c r="AK31" s="79"/>
      <c r="AL31" s="51"/>
      <c r="AM31" s="51"/>
      <c r="AN31" s="51"/>
      <c r="AO31" s="51"/>
      <c r="AP31" s="51"/>
      <c r="AQ31" s="80"/>
      <c r="AS31" s="151"/>
    </row>
    <row r="32" spans="1:45" s="204" customFormat="1" ht="15" customHeight="1" x14ac:dyDescent="0.2">
      <c r="A32" s="49"/>
      <c r="B32" s="50"/>
      <c r="C32" s="256"/>
      <c r="D32" s="256"/>
      <c r="E32" s="205"/>
      <c r="F32" s="205"/>
      <c r="G32" s="205"/>
      <c r="H32" s="205"/>
      <c r="I32" s="254"/>
      <c r="J32" s="255"/>
      <c r="K32" s="255"/>
      <c r="L32" s="255"/>
      <c r="M32" s="51"/>
      <c r="N32" s="51"/>
      <c r="O32" s="51"/>
      <c r="P32" s="51"/>
      <c r="Q32" s="51"/>
      <c r="R32" s="51"/>
      <c r="S32" s="51"/>
      <c r="T32" s="51"/>
      <c r="U32" s="51"/>
      <c r="V32" s="51"/>
      <c r="W32" s="51"/>
      <c r="X32" s="49"/>
      <c r="Y32" s="51"/>
      <c r="Z32" s="49"/>
      <c r="AA32" s="49"/>
      <c r="AB32" s="49"/>
      <c r="AC32" s="49"/>
      <c r="AD32" s="49"/>
      <c r="AE32" s="51"/>
      <c r="AF32" s="51"/>
      <c r="AG32" s="49"/>
      <c r="AH32" s="51"/>
      <c r="AI32" s="51"/>
      <c r="AJ32" s="51"/>
      <c r="AK32" s="79"/>
      <c r="AL32" s="51"/>
      <c r="AM32" s="51"/>
      <c r="AN32" s="51"/>
      <c r="AO32" s="51"/>
      <c r="AP32" s="51"/>
      <c r="AQ32" s="80"/>
      <c r="AS32" s="151"/>
    </row>
    <row r="33" spans="1:45" s="204" customFormat="1" ht="15" customHeight="1" x14ac:dyDescent="0.2">
      <c r="A33" s="49"/>
      <c r="B33" s="50"/>
      <c r="C33" s="256"/>
      <c r="D33" s="256"/>
      <c r="E33" s="205"/>
      <c r="F33" s="205"/>
      <c r="G33" s="205"/>
      <c r="H33" s="205"/>
      <c r="I33" s="254"/>
      <c r="J33" s="255"/>
      <c r="K33" s="255"/>
      <c r="L33" s="255"/>
      <c r="M33" s="51"/>
      <c r="N33" s="51"/>
      <c r="O33" s="51"/>
      <c r="P33" s="51"/>
      <c r="Q33" s="51"/>
      <c r="R33" s="51"/>
      <c r="S33" s="51"/>
      <c r="T33" s="51"/>
      <c r="U33" s="51"/>
      <c r="V33" s="51"/>
      <c r="W33" s="51"/>
      <c r="X33" s="49"/>
      <c r="Y33" s="51"/>
      <c r="Z33" s="49"/>
      <c r="AA33" s="49"/>
      <c r="AB33" s="49"/>
      <c r="AC33" s="49"/>
      <c r="AD33" s="49"/>
      <c r="AE33" s="51"/>
      <c r="AF33" s="51"/>
      <c r="AG33" s="49"/>
      <c r="AH33" s="51"/>
      <c r="AI33" s="51"/>
      <c r="AJ33" s="51"/>
      <c r="AK33" s="79"/>
      <c r="AL33" s="51"/>
      <c r="AM33" s="51"/>
      <c r="AN33" s="51"/>
      <c r="AO33" s="51"/>
      <c r="AP33" s="51"/>
      <c r="AQ33" s="80"/>
      <c r="AS33" s="190"/>
    </row>
    <row r="34" spans="1:45" s="204" customFormat="1" ht="15" customHeight="1" x14ac:dyDescent="0.2">
      <c r="A34" s="49"/>
      <c r="B34" s="50"/>
      <c r="C34" s="256"/>
      <c r="D34" s="256"/>
      <c r="E34" s="205"/>
      <c r="F34" s="205"/>
      <c r="G34" s="205"/>
      <c r="H34" s="205"/>
      <c r="I34" s="254"/>
      <c r="J34" s="255"/>
      <c r="K34" s="255"/>
      <c r="L34" s="255"/>
      <c r="M34" s="51"/>
      <c r="N34" s="51"/>
      <c r="O34" s="51"/>
      <c r="P34" s="51"/>
      <c r="Q34" s="51"/>
      <c r="R34" s="51"/>
      <c r="S34" s="51"/>
      <c r="T34" s="51"/>
      <c r="U34" s="51"/>
      <c r="V34" s="51"/>
      <c r="W34" s="51"/>
      <c r="X34" s="49"/>
      <c r="Y34" s="51"/>
      <c r="Z34" s="49"/>
      <c r="AA34" s="49"/>
      <c r="AB34" s="49"/>
      <c r="AC34" s="49"/>
      <c r="AD34" s="49"/>
      <c r="AE34" s="51"/>
      <c r="AF34" s="51"/>
      <c r="AG34" s="49"/>
      <c r="AH34" s="51"/>
      <c r="AI34" s="51"/>
      <c r="AJ34" s="51"/>
      <c r="AK34" s="79"/>
      <c r="AL34" s="51"/>
      <c r="AM34" s="51"/>
      <c r="AN34" s="51"/>
      <c r="AO34" s="51"/>
      <c r="AP34" s="51"/>
      <c r="AQ34" s="80"/>
      <c r="AS34" s="190"/>
    </row>
    <row r="35" spans="1:45" s="204" customFormat="1" ht="15" customHeight="1" x14ac:dyDescent="0.2">
      <c r="A35" s="49"/>
      <c r="B35" s="50"/>
      <c r="C35" s="256"/>
      <c r="D35" s="256"/>
      <c r="E35" s="205"/>
      <c r="F35" s="205"/>
      <c r="G35" s="205"/>
      <c r="H35" s="205"/>
      <c r="I35" s="254"/>
      <c r="J35" s="255"/>
      <c r="K35" s="255"/>
      <c r="L35" s="255"/>
      <c r="M35" s="51"/>
      <c r="N35" s="51"/>
      <c r="O35" s="51"/>
      <c r="P35" s="51"/>
      <c r="Q35" s="51"/>
      <c r="R35" s="51"/>
      <c r="S35" s="51"/>
      <c r="T35" s="51"/>
      <c r="U35" s="51"/>
      <c r="V35" s="51"/>
      <c r="W35" s="51"/>
      <c r="X35" s="49"/>
      <c r="Y35" s="51"/>
      <c r="Z35" s="49"/>
      <c r="AA35" s="49"/>
      <c r="AB35" s="49"/>
      <c r="AC35" s="49"/>
      <c r="AD35" s="49"/>
      <c r="AE35" s="51"/>
      <c r="AF35" s="51"/>
      <c r="AG35" s="49"/>
      <c r="AH35" s="51"/>
      <c r="AI35" s="51"/>
      <c r="AJ35" s="51"/>
      <c r="AK35" s="79"/>
      <c r="AL35" s="51"/>
      <c r="AM35" s="51"/>
      <c r="AN35" s="51"/>
      <c r="AO35" s="51"/>
      <c r="AP35" s="51"/>
      <c r="AQ35" s="80"/>
      <c r="AS35" s="190"/>
    </row>
    <row r="36" spans="1:45" s="204" customFormat="1" ht="15" customHeight="1" x14ac:dyDescent="0.2">
      <c r="A36" s="49"/>
      <c r="B36" s="50"/>
      <c r="C36" s="256"/>
      <c r="D36" s="256"/>
      <c r="E36" s="205"/>
      <c r="F36" s="205"/>
      <c r="G36" s="205"/>
      <c r="H36" s="205"/>
      <c r="I36" s="254"/>
      <c r="J36" s="255"/>
      <c r="K36" s="255"/>
      <c r="L36" s="255"/>
      <c r="M36" s="51"/>
      <c r="N36" s="51"/>
      <c r="O36" s="51"/>
      <c r="P36" s="51"/>
      <c r="Q36" s="51"/>
      <c r="R36" s="51"/>
      <c r="S36" s="51"/>
      <c r="T36" s="51"/>
      <c r="U36" s="51"/>
      <c r="V36" s="51"/>
      <c r="W36" s="51"/>
      <c r="X36" s="49"/>
      <c r="Y36" s="51"/>
      <c r="Z36" s="49"/>
      <c r="AA36" s="49"/>
      <c r="AB36" s="49"/>
      <c r="AC36" s="49"/>
      <c r="AD36" s="49"/>
      <c r="AE36" s="51"/>
      <c r="AF36" s="51"/>
      <c r="AG36" s="49"/>
      <c r="AH36" s="51"/>
      <c r="AI36" s="51"/>
      <c r="AJ36" s="51"/>
      <c r="AK36" s="79"/>
      <c r="AL36" s="51"/>
      <c r="AM36" s="51"/>
      <c r="AN36" s="51"/>
      <c r="AO36" s="51"/>
      <c r="AP36" s="51"/>
      <c r="AQ36" s="80"/>
      <c r="AS36" s="190"/>
    </row>
    <row r="37" spans="1:45" s="204" customFormat="1" ht="15" customHeight="1" x14ac:dyDescent="0.2">
      <c r="A37" s="49"/>
      <c r="B37" s="50"/>
      <c r="C37" s="256"/>
      <c r="D37" s="256"/>
      <c r="E37" s="205"/>
      <c r="F37" s="205"/>
      <c r="G37" s="205"/>
      <c r="H37" s="205"/>
      <c r="I37" s="254"/>
      <c r="J37" s="255"/>
      <c r="K37" s="255"/>
      <c r="L37" s="255"/>
      <c r="M37" s="51"/>
      <c r="N37" s="51"/>
      <c r="O37" s="51"/>
      <c r="P37" s="51"/>
      <c r="Q37" s="51"/>
      <c r="R37" s="51"/>
      <c r="S37" s="51"/>
      <c r="T37" s="51"/>
      <c r="U37" s="51"/>
      <c r="V37" s="51"/>
      <c r="W37" s="51"/>
      <c r="X37" s="49"/>
      <c r="Y37" s="51"/>
      <c r="Z37" s="49"/>
      <c r="AA37" s="49"/>
      <c r="AB37" s="49"/>
      <c r="AC37" s="49"/>
      <c r="AD37" s="49"/>
      <c r="AE37" s="51"/>
      <c r="AF37" s="51"/>
      <c r="AG37" s="49"/>
      <c r="AH37" s="51"/>
      <c r="AI37" s="51"/>
      <c r="AJ37" s="51"/>
      <c r="AK37" s="79"/>
      <c r="AL37" s="51"/>
      <c r="AM37" s="51"/>
      <c r="AN37" s="51"/>
      <c r="AO37" s="51"/>
      <c r="AP37" s="51"/>
      <c r="AQ37" s="80"/>
      <c r="AS37" s="190"/>
    </row>
    <row r="38" spans="1:45" s="204" customFormat="1" ht="15" customHeight="1" x14ac:dyDescent="0.2">
      <c r="A38" s="49"/>
      <c r="B38" s="50"/>
      <c r="C38" s="256"/>
      <c r="D38" s="256"/>
      <c r="E38" s="205"/>
      <c r="F38" s="205"/>
      <c r="G38" s="205"/>
      <c r="H38" s="205"/>
      <c r="I38" s="254"/>
      <c r="J38" s="255"/>
      <c r="K38" s="255"/>
      <c r="L38" s="255"/>
      <c r="M38" s="51"/>
      <c r="N38" s="51"/>
      <c r="O38" s="51"/>
      <c r="P38" s="51"/>
      <c r="Q38" s="51"/>
      <c r="R38" s="51"/>
      <c r="S38" s="51"/>
      <c r="T38" s="51"/>
      <c r="U38" s="51"/>
      <c r="V38" s="51"/>
      <c r="W38" s="51"/>
      <c r="X38" s="49"/>
      <c r="Y38" s="51"/>
      <c r="Z38" s="49"/>
      <c r="AA38" s="49"/>
      <c r="AB38" s="49"/>
      <c r="AC38" s="49"/>
      <c r="AD38" s="49"/>
      <c r="AE38" s="51"/>
      <c r="AF38" s="51"/>
      <c r="AG38" s="49"/>
      <c r="AH38" s="51"/>
      <c r="AI38" s="51"/>
      <c r="AJ38" s="51"/>
      <c r="AK38" s="79"/>
      <c r="AL38" s="51"/>
      <c r="AM38" s="51"/>
      <c r="AN38" s="51"/>
      <c r="AO38" s="51"/>
      <c r="AP38" s="51"/>
      <c r="AQ38" s="80"/>
      <c r="AS38" s="190"/>
    </row>
    <row r="39" spans="1:45" s="204" customFormat="1" ht="15" customHeight="1" x14ac:dyDescent="0.2">
      <c r="A39" s="49"/>
      <c r="B39" s="50"/>
      <c r="C39" s="256"/>
      <c r="D39" s="256"/>
      <c r="E39" s="205"/>
      <c r="F39" s="205"/>
      <c r="G39" s="205"/>
      <c r="H39" s="205"/>
      <c r="I39" s="254"/>
      <c r="J39" s="255"/>
      <c r="K39" s="255"/>
      <c r="L39" s="255"/>
      <c r="M39" s="51"/>
      <c r="N39" s="51"/>
      <c r="O39" s="51"/>
      <c r="P39" s="51"/>
      <c r="Q39" s="51"/>
      <c r="R39" s="51"/>
      <c r="S39" s="51"/>
      <c r="T39" s="51"/>
      <c r="U39" s="51"/>
      <c r="V39" s="51"/>
      <c r="W39" s="51"/>
      <c r="X39" s="49"/>
      <c r="Y39" s="51"/>
      <c r="Z39" s="49"/>
      <c r="AA39" s="49"/>
      <c r="AB39" s="49"/>
      <c r="AC39" s="49"/>
      <c r="AD39" s="49"/>
      <c r="AE39" s="51"/>
      <c r="AF39" s="51"/>
      <c r="AG39" s="49"/>
      <c r="AH39" s="51"/>
      <c r="AI39" s="51"/>
      <c r="AJ39" s="51"/>
      <c r="AK39" s="79"/>
      <c r="AL39" s="51"/>
      <c r="AM39" s="51"/>
      <c r="AN39" s="51"/>
      <c r="AO39" s="51"/>
      <c r="AP39" s="51"/>
      <c r="AQ39" s="80"/>
      <c r="AS39" s="190"/>
    </row>
    <row r="40" spans="1:45" s="204" customFormat="1" ht="15" customHeight="1" x14ac:dyDescent="0.2">
      <c r="A40" s="49"/>
      <c r="B40" s="50"/>
      <c r="C40" s="256"/>
      <c r="D40" s="256"/>
      <c r="E40" s="205"/>
      <c r="F40" s="205"/>
      <c r="G40" s="205"/>
      <c r="H40" s="205"/>
      <c r="I40" s="254"/>
      <c r="J40" s="255"/>
      <c r="K40" s="255"/>
      <c r="L40" s="255"/>
      <c r="M40" s="51"/>
      <c r="N40" s="51"/>
      <c r="O40" s="51"/>
      <c r="P40" s="51"/>
      <c r="Q40" s="51"/>
      <c r="R40" s="51"/>
      <c r="S40" s="51"/>
      <c r="T40" s="51"/>
      <c r="U40" s="51"/>
      <c r="V40" s="51"/>
      <c r="W40" s="51"/>
      <c r="X40" s="49"/>
      <c r="Y40" s="51"/>
      <c r="Z40" s="49"/>
      <c r="AA40" s="49"/>
      <c r="AB40" s="49"/>
      <c r="AC40" s="49"/>
      <c r="AD40" s="49"/>
      <c r="AE40" s="51"/>
      <c r="AF40" s="51"/>
      <c r="AG40" s="49"/>
      <c r="AH40" s="51"/>
      <c r="AI40" s="51"/>
      <c r="AJ40" s="51"/>
      <c r="AK40" s="79"/>
      <c r="AL40" s="51"/>
      <c r="AM40" s="51"/>
      <c r="AN40" s="51"/>
      <c r="AO40" s="51"/>
      <c r="AP40" s="51"/>
      <c r="AQ40" s="80"/>
      <c r="AS40" s="190"/>
    </row>
    <row r="41" spans="1:45" s="204" customFormat="1" ht="15" customHeight="1" x14ac:dyDescent="0.2">
      <c r="A41" s="49"/>
      <c r="B41" s="50"/>
      <c r="C41" s="256"/>
      <c r="D41" s="256"/>
      <c r="E41" s="205"/>
      <c r="F41" s="205"/>
      <c r="G41" s="205"/>
      <c r="H41" s="205"/>
      <c r="I41" s="254"/>
      <c r="J41" s="255"/>
      <c r="K41" s="255"/>
      <c r="L41" s="255"/>
      <c r="M41" s="51"/>
      <c r="N41" s="51"/>
      <c r="O41" s="51"/>
      <c r="P41" s="51"/>
      <c r="Q41" s="51"/>
      <c r="R41" s="51"/>
      <c r="S41" s="51"/>
      <c r="T41" s="51"/>
      <c r="U41" s="51"/>
      <c r="V41" s="51"/>
      <c r="W41" s="51"/>
      <c r="X41" s="49"/>
      <c r="Y41" s="51"/>
      <c r="Z41" s="49"/>
      <c r="AA41" s="49"/>
      <c r="AB41" s="49"/>
      <c r="AC41" s="49"/>
      <c r="AD41" s="49"/>
      <c r="AE41" s="51"/>
      <c r="AF41" s="51"/>
      <c r="AG41" s="49"/>
      <c r="AH41" s="51"/>
      <c r="AI41" s="51"/>
      <c r="AJ41" s="51"/>
      <c r="AK41" s="79"/>
      <c r="AL41" s="51"/>
      <c r="AM41" s="51"/>
      <c r="AN41" s="51"/>
      <c r="AO41" s="51"/>
      <c r="AP41" s="51"/>
      <c r="AQ41" s="80"/>
      <c r="AS41" s="190"/>
    </row>
    <row r="42" spans="1:45" s="204" customFormat="1" ht="15" customHeight="1" x14ac:dyDescent="0.2">
      <c r="A42" s="49"/>
      <c r="B42" s="50"/>
      <c r="C42" s="256"/>
      <c r="D42" s="256"/>
      <c r="E42" s="205"/>
      <c r="F42" s="205"/>
      <c r="G42" s="205"/>
      <c r="H42" s="205"/>
      <c r="I42" s="254"/>
      <c r="J42" s="255"/>
      <c r="K42" s="255"/>
      <c r="L42" s="255"/>
      <c r="M42" s="51"/>
      <c r="N42" s="51"/>
      <c r="O42" s="51"/>
      <c r="P42" s="51"/>
      <c r="Q42" s="51"/>
      <c r="R42" s="51"/>
      <c r="S42" s="51"/>
      <c r="T42" s="51"/>
      <c r="U42" s="51"/>
      <c r="V42" s="51"/>
      <c r="W42" s="51"/>
      <c r="X42" s="49"/>
      <c r="Y42" s="51"/>
      <c r="Z42" s="49"/>
      <c r="AA42" s="49"/>
      <c r="AB42" s="49"/>
      <c r="AC42" s="49"/>
      <c r="AD42" s="49"/>
      <c r="AE42" s="51"/>
      <c r="AF42" s="51"/>
      <c r="AG42" s="49"/>
      <c r="AH42" s="51"/>
      <c r="AI42" s="51"/>
      <c r="AJ42" s="51"/>
      <c r="AK42" s="79"/>
      <c r="AL42" s="51"/>
      <c r="AM42" s="51"/>
      <c r="AN42" s="51"/>
      <c r="AO42" s="51"/>
      <c r="AP42" s="51"/>
      <c r="AQ42" s="80"/>
      <c r="AS42" s="190"/>
    </row>
    <row r="43" spans="1:45" s="204" customFormat="1" ht="15" customHeight="1" x14ac:dyDescent="0.2">
      <c r="A43" s="49"/>
      <c r="B43" s="50"/>
      <c r="C43" s="256"/>
      <c r="D43" s="256"/>
      <c r="E43" s="205"/>
      <c r="F43" s="205"/>
      <c r="G43" s="205"/>
      <c r="H43" s="205"/>
      <c r="I43" s="254"/>
      <c r="J43" s="255"/>
      <c r="K43" s="255"/>
      <c r="L43" s="255"/>
      <c r="M43" s="51"/>
      <c r="N43" s="51"/>
      <c r="O43" s="51"/>
      <c r="P43" s="51"/>
      <c r="Q43" s="51"/>
      <c r="R43" s="51"/>
      <c r="S43" s="51"/>
      <c r="T43" s="51"/>
      <c r="U43" s="51"/>
      <c r="V43" s="51"/>
      <c r="W43" s="51"/>
      <c r="X43" s="49"/>
      <c r="Y43" s="51"/>
      <c r="Z43" s="49"/>
      <c r="AA43" s="49"/>
      <c r="AB43" s="49"/>
      <c r="AC43" s="49"/>
      <c r="AD43" s="49"/>
      <c r="AE43" s="51"/>
      <c r="AF43" s="51"/>
      <c r="AG43" s="49"/>
      <c r="AH43" s="51"/>
      <c r="AI43" s="51"/>
      <c r="AJ43" s="51"/>
      <c r="AK43" s="79"/>
      <c r="AL43" s="51"/>
      <c r="AM43" s="51"/>
      <c r="AN43" s="51"/>
      <c r="AO43" s="51"/>
      <c r="AP43" s="51"/>
      <c r="AQ43" s="80"/>
      <c r="AS43" s="190"/>
    </row>
    <row r="44" spans="1:45" s="204" customFormat="1" ht="15" customHeight="1" x14ac:dyDescent="0.2">
      <c r="A44" s="49"/>
      <c r="B44" s="50"/>
      <c r="C44" s="256"/>
      <c r="D44" s="256"/>
      <c r="E44" s="205"/>
      <c r="F44" s="205"/>
      <c r="G44" s="205"/>
      <c r="H44" s="205"/>
      <c r="I44" s="254"/>
      <c r="J44" s="255"/>
      <c r="K44" s="255"/>
      <c r="L44" s="255"/>
      <c r="M44" s="51"/>
      <c r="N44" s="51"/>
      <c r="O44" s="51"/>
      <c r="P44" s="51"/>
      <c r="Q44" s="51"/>
      <c r="R44" s="51"/>
      <c r="S44" s="51"/>
      <c r="T44" s="51"/>
      <c r="U44" s="51"/>
      <c r="V44" s="51"/>
      <c r="W44" s="51"/>
      <c r="X44" s="49"/>
      <c r="Y44" s="51"/>
      <c r="Z44" s="49"/>
      <c r="AA44" s="49"/>
      <c r="AB44" s="49"/>
      <c r="AC44" s="49"/>
      <c r="AD44" s="49"/>
      <c r="AE44" s="51"/>
      <c r="AF44" s="51"/>
      <c r="AG44" s="49"/>
      <c r="AH44" s="51"/>
      <c r="AI44" s="51"/>
      <c r="AJ44" s="51"/>
      <c r="AK44" s="79"/>
      <c r="AL44" s="51"/>
      <c r="AM44" s="51"/>
      <c r="AN44" s="51"/>
      <c r="AO44" s="51"/>
      <c r="AP44" s="51"/>
      <c r="AQ44" s="80"/>
      <c r="AS44" s="190"/>
    </row>
    <row r="45" spans="1:45" s="204" customFormat="1" ht="15" customHeight="1" x14ac:dyDescent="0.2">
      <c r="A45" s="49"/>
      <c r="B45" s="50"/>
      <c r="C45" s="256"/>
      <c r="D45" s="256"/>
      <c r="E45" s="205"/>
      <c r="F45" s="205"/>
      <c r="G45" s="205"/>
      <c r="H45" s="205"/>
      <c r="I45" s="254"/>
      <c r="J45" s="255"/>
      <c r="K45" s="255"/>
      <c r="L45" s="255"/>
      <c r="M45" s="51"/>
      <c r="N45" s="51"/>
      <c r="O45" s="51"/>
      <c r="P45" s="51"/>
      <c r="Q45" s="51"/>
      <c r="R45" s="51"/>
      <c r="S45" s="51"/>
      <c r="T45" s="51"/>
      <c r="U45" s="51"/>
      <c r="V45" s="51"/>
      <c r="W45" s="51"/>
      <c r="X45" s="49"/>
      <c r="Y45" s="51"/>
      <c r="Z45" s="49"/>
      <c r="AA45" s="49"/>
      <c r="AB45" s="49"/>
      <c r="AC45" s="49"/>
      <c r="AD45" s="49"/>
      <c r="AE45" s="51"/>
      <c r="AF45" s="51"/>
      <c r="AG45" s="49"/>
      <c r="AH45" s="51"/>
      <c r="AI45" s="51"/>
      <c r="AJ45" s="51"/>
      <c r="AK45" s="79"/>
      <c r="AL45" s="51"/>
      <c r="AM45" s="51"/>
      <c r="AN45" s="51"/>
      <c r="AO45" s="51"/>
      <c r="AP45" s="51"/>
      <c r="AQ45" s="80"/>
      <c r="AS45" s="190"/>
    </row>
    <row r="46" spans="1:45" s="204" customFormat="1" ht="15" customHeight="1" x14ac:dyDescent="0.2">
      <c r="A46" s="49"/>
      <c r="B46" s="50"/>
      <c r="C46" s="256"/>
      <c r="D46" s="256"/>
      <c r="E46" s="205"/>
      <c r="F46" s="205"/>
      <c r="G46" s="205"/>
      <c r="H46" s="205"/>
      <c r="I46" s="254"/>
      <c r="J46" s="255"/>
      <c r="K46" s="255"/>
      <c r="L46" s="255"/>
      <c r="M46" s="51"/>
      <c r="N46" s="51"/>
      <c r="O46" s="51"/>
      <c r="P46" s="51"/>
      <c r="Q46" s="51"/>
      <c r="R46" s="51"/>
      <c r="S46" s="51"/>
      <c r="T46" s="51"/>
      <c r="U46" s="51"/>
      <c r="V46" s="51"/>
      <c r="W46" s="51"/>
      <c r="X46" s="49"/>
      <c r="Y46" s="51"/>
      <c r="Z46" s="49"/>
      <c r="AA46" s="49"/>
      <c r="AB46" s="49"/>
      <c r="AC46" s="49"/>
      <c r="AD46" s="49"/>
      <c r="AE46" s="51"/>
      <c r="AF46" s="51"/>
      <c r="AG46" s="49"/>
      <c r="AH46" s="51"/>
      <c r="AI46" s="51"/>
      <c r="AJ46" s="51"/>
      <c r="AK46" s="79"/>
      <c r="AL46" s="51"/>
      <c r="AM46" s="51"/>
      <c r="AN46" s="51"/>
      <c r="AO46" s="51"/>
      <c r="AP46" s="51"/>
      <c r="AQ46" s="80"/>
      <c r="AS46" s="190"/>
    </row>
    <row r="47" spans="1:45" s="204" customFormat="1" ht="15" customHeight="1" x14ac:dyDescent="0.2">
      <c r="A47" s="49"/>
      <c r="B47" s="50"/>
      <c r="C47" s="256"/>
      <c r="D47" s="256"/>
      <c r="E47" s="205"/>
      <c r="F47" s="205"/>
      <c r="G47" s="205"/>
      <c r="H47" s="205"/>
      <c r="I47" s="254"/>
      <c r="J47" s="255"/>
      <c r="K47" s="255"/>
      <c r="L47" s="255"/>
      <c r="M47" s="51"/>
      <c r="N47" s="51"/>
      <c r="O47" s="51"/>
      <c r="P47" s="51"/>
      <c r="Q47" s="51"/>
      <c r="R47" s="51"/>
      <c r="S47" s="51"/>
      <c r="T47" s="51"/>
      <c r="U47" s="51"/>
      <c r="V47" s="51"/>
      <c r="W47" s="51"/>
      <c r="X47" s="49"/>
      <c r="Y47" s="51"/>
      <c r="Z47" s="49"/>
      <c r="AA47" s="49"/>
      <c r="AB47" s="49"/>
      <c r="AC47" s="49"/>
      <c r="AD47" s="49"/>
      <c r="AE47" s="51"/>
      <c r="AF47" s="51"/>
      <c r="AG47" s="49"/>
      <c r="AH47" s="51"/>
      <c r="AI47" s="51"/>
      <c r="AJ47" s="51"/>
      <c r="AK47" s="79"/>
      <c r="AL47" s="51"/>
      <c r="AM47" s="51"/>
      <c r="AN47" s="51"/>
      <c r="AO47" s="51"/>
      <c r="AP47" s="51"/>
      <c r="AQ47" s="80"/>
      <c r="AS47" s="190"/>
    </row>
    <row r="48" spans="1:45" s="204" customFormat="1" ht="15" customHeight="1" x14ac:dyDescent="0.2">
      <c r="A48" s="49"/>
      <c r="B48" s="50"/>
      <c r="C48" s="256"/>
      <c r="D48" s="256"/>
      <c r="E48" s="205"/>
      <c r="F48" s="205"/>
      <c r="G48" s="205"/>
      <c r="H48" s="205"/>
      <c r="I48" s="254"/>
      <c r="J48" s="255"/>
      <c r="K48" s="255"/>
      <c r="L48" s="255"/>
      <c r="M48" s="51"/>
      <c r="N48" s="51"/>
      <c r="O48" s="51"/>
      <c r="P48" s="51"/>
      <c r="Q48" s="51"/>
      <c r="R48" s="51"/>
      <c r="S48" s="51"/>
      <c r="T48" s="51"/>
      <c r="U48" s="51"/>
      <c r="V48" s="51"/>
      <c r="W48" s="51"/>
      <c r="X48" s="49"/>
      <c r="Y48" s="51"/>
      <c r="Z48" s="49"/>
      <c r="AA48" s="49"/>
      <c r="AB48" s="49"/>
      <c r="AC48" s="49"/>
      <c r="AD48" s="49"/>
      <c r="AE48" s="51"/>
      <c r="AF48" s="51"/>
      <c r="AG48" s="49"/>
      <c r="AH48" s="51"/>
      <c r="AI48" s="51"/>
      <c r="AJ48" s="51"/>
      <c r="AK48" s="79"/>
      <c r="AL48" s="51"/>
      <c r="AM48" s="51"/>
      <c r="AN48" s="51"/>
      <c r="AO48" s="51"/>
      <c r="AP48" s="51"/>
      <c r="AQ48" s="80"/>
      <c r="AS48" s="190"/>
    </row>
    <row r="49" spans="1:45" s="204" customFormat="1" ht="15" customHeight="1" x14ac:dyDescent="0.2">
      <c r="A49" s="49"/>
      <c r="B49" s="50"/>
      <c r="C49" s="256"/>
      <c r="D49" s="256"/>
      <c r="E49" s="205"/>
      <c r="F49" s="205"/>
      <c r="G49" s="205"/>
      <c r="H49" s="205"/>
      <c r="I49" s="254"/>
      <c r="J49" s="255"/>
      <c r="K49" s="255"/>
      <c r="L49" s="255"/>
      <c r="M49" s="51"/>
      <c r="N49" s="51"/>
      <c r="O49" s="51"/>
      <c r="P49" s="51"/>
      <c r="Q49" s="51"/>
      <c r="R49" s="51"/>
      <c r="S49" s="51"/>
      <c r="T49" s="51"/>
      <c r="U49" s="51"/>
      <c r="V49" s="51"/>
      <c r="W49" s="51"/>
      <c r="X49" s="49"/>
      <c r="Y49" s="51"/>
      <c r="Z49" s="49"/>
      <c r="AA49" s="49"/>
      <c r="AB49" s="49"/>
      <c r="AC49" s="49"/>
      <c r="AD49" s="49"/>
      <c r="AE49" s="51"/>
      <c r="AF49" s="51"/>
      <c r="AG49" s="49"/>
      <c r="AH49" s="51"/>
      <c r="AI49" s="51"/>
      <c r="AJ49" s="51"/>
      <c r="AK49" s="79"/>
      <c r="AL49" s="51"/>
      <c r="AM49" s="51"/>
      <c r="AN49" s="51"/>
      <c r="AO49" s="51"/>
      <c r="AP49" s="51"/>
      <c r="AQ49" s="80"/>
      <c r="AS49" s="151"/>
    </row>
    <row r="50" spans="1:45" s="204" customFormat="1" ht="15" customHeight="1" x14ac:dyDescent="0.2">
      <c r="A50" s="49"/>
      <c r="B50" s="50"/>
      <c r="C50" s="256"/>
      <c r="D50" s="256"/>
      <c r="E50" s="205"/>
      <c r="F50" s="205"/>
      <c r="G50" s="205"/>
      <c r="H50" s="205"/>
      <c r="I50" s="254"/>
      <c r="J50" s="255"/>
      <c r="K50" s="255"/>
      <c r="L50" s="255"/>
      <c r="M50" s="51"/>
      <c r="N50" s="51"/>
      <c r="O50" s="51"/>
      <c r="P50" s="51"/>
      <c r="Q50" s="51"/>
      <c r="R50" s="51"/>
      <c r="S50" s="51"/>
      <c r="T50" s="51"/>
      <c r="U50" s="51"/>
      <c r="V50" s="51"/>
      <c r="W50" s="51"/>
      <c r="X50" s="49"/>
      <c r="Y50" s="51"/>
      <c r="Z50" s="49"/>
      <c r="AA50" s="49"/>
      <c r="AB50" s="49"/>
      <c r="AC50" s="49"/>
      <c r="AD50" s="49"/>
      <c r="AE50" s="51"/>
      <c r="AF50" s="51"/>
      <c r="AG50" s="49"/>
      <c r="AH50" s="51"/>
      <c r="AI50" s="51"/>
      <c r="AJ50" s="51"/>
      <c r="AK50" s="79"/>
      <c r="AL50" s="51"/>
      <c r="AM50" s="51"/>
      <c r="AN50" s="51"/>
      <c r="AO50" s="51"/>
      <c r="AP50" s="51"/>
      <c r="AQ50" s="80"/>
      <c r="AS50" s="151"/>
    </row>
    <row r="51" spans="1:45" s="115" customFormat="1" ht="15" customHeight="1" x14ac:dyDescent="0.2">
      <c r="A51" s="206" t="s">
        <v>52</v>
      </c>
      <c r="B51" s="206"/>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6"/>
      <c r="AC51" s="206"/>
      <c r="AD51" s="206"/>
      <c r="AE51" s="206"/>
      <c r="AF51" s="206"/>
      <c r="AG51" s="206"/>
      <c r="AH51" s="206"/>
      <c r="AI51" s="206"/>
      <c r="AJ51" s="206"/>
      <c r="AK51" s="206"/>
      <c r="AL51" s="206"/>
      <c r="AM51" s="206"/>
      <c r="AN51" s="206"/>
      <c r="AO51" s="206"/>
      <c r="AP51" s="206"/>
      <c r="AQ51" s="206"/>
      <c r="AS51" s="151"/>
    </row>
    <row r="52" spans="1:45" x14ac:dyDescent="0.2">
      <c r="AS52" s="151"/>
    </row>
    <row r="53" spans="1:45" x14ac:dyDescent="0.2">
      <c r="AS53" s="151"/>
    </row>
    <row r="54" spans="1:45" x14ac:dyDescent="0.2">
      <c r="AS54" s="151"/>
    </row>
    <row r="55" spans="1:45" x14ac:dyDescent="0.2">
      <c r="AS55" s="151"/>
    </row>
    <row r="56" spans="1:45" x14ac:dyDescent="0.2">
      <c r="AS56" s="151"/>
    </row>
    <row r="57" spans="1:45" x14ac:dyDescent="0.2">
      <c r="AS57" s="151"/>
    </row>
    <row r="58" spans="1:45" x14ac:dyDescent="0.2">
      <c r="AS58" s="151"/>
    </row>
    <row r="59" spans="1:45" x14ac:dyDescent="0.2">
      <c r="AS59" s="151"/>
    </row>
    <row r="60" spans="1:45" x14ac:dyDescent="0.2">
      <c r="AS60" s="151"/>
    </row>
    <row r="61" spans="1:45" x14ac:dyDescent="0.2">
      <c r="AS61" s="151"/>
    </row>
    <row r="62" spans="1:45" x14ac:dyDescent="0.2">
      <c r="AS62" s="151"/>
    </row>
    <row r="63" spans="1:45" x14ac:dyDescent="0.2">
      <c r="AS63" s="151"/>
    </row>
    <row r="64" spans="1:45" x14ac:dyDescent="0.2">
      <c r="AS64" s="151"/>
    </row>
    <row r="65" spans="45:45" x14ac:dyDescent="0.2">
      <c r="AS65" s="151"/>
    </row>
    <row r="66" spans="45:45" x14ac:dyDescent="0.2">
      <c r="AS66" s="151"/>
    </row>
    <row r="67" spans="45:45" x14ac:dyDescent="0.2">
      <c r="AS67" s="151"/>
    </row>
    <row r="68" spans="45:45" x14ac:dyDescent="0.2">
      <c r="AS68" s="151"/>
    </row>
    <row r="69" spans="45:45" x14ac:dyDescent="0.2">
      <c r="AS69" s="151"/>
    </row>
    <row r="70" spans="45:45" x14ac:dyDescent="0.2">
      <c r="AS70" s="151"/>
    </row>
    <row r="71" spans="45:45" x14ac:dyDescent="0.2">
      <c r="AS71" s="151"/>
    </row>
  </sheetData>
  <sheetProtection algorithmName="SHA-512" hashValue="DTH8UoyNqLzWQafCz6EQPPrikTsPuyB5/MdQBrNoLMhSxePl7VGbkRM1tR+lRNyhfALKasviSv8424CUmZv8Bw==" saltValue="fN3WYfNEhrkAI45zIHsSGg==" spinCount="100000" sheet="1" objects="1" scenarios="1" selectLockedCells="1"/>
  <mergeCells count="8">
    <mergeCell ref="AS12:AS23"/>
    <mergeCell ref="Z4:AO4"/>
    <mergeCell ref="A2:B2"/>
    <mergeCell ref="C4:D4"/>
    <mergeCell ref="V4:W4"/>
    <mergeCell ref="E4:I4"/>
    <mergeCell ref="N4:P4"/>
    <mergeCell ref="Q4:U4"/>
  </mergeCells>
  <phoneticPr fontId="3" type="noConversion"/>
  <conditionalFormatting sqref="I6:I50">
    <cfRule type="expression" dxfId="1" priority="5" stopIfTrue="1">
      <formula>$X6=TRUE</formula>
    </cfRule>
  </conditionalFormatting>
  <hyperlinks>
    <hyperlink ref="AS3" r:id="rId1" xr:uid="{7EA50281-9AE8-4F58-88CE-A21B3930B31A}"/>
  </hyperlinks>
  <printOptions horizontalCentered="1"/>
  <pageMargins left="0.15748031496062992" right="0.15748031496062992" top="0.19685039370078741" bottom="0.59055118110236227" header="0.51181102362204722" footer="0.51181102362204722"/>
  <pageSetup paperSize="9" scale="70" orientation="landscape" r:id="rId2"/>
  <headerFooter alignWithMargins="0">
    <oddFooter>&amp;RPage &amp;P of &amp;N</oddFooter>
  </headerFooter>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71"/>
  <sheetViews>
    <sheetView showGridLines="0" workbookViewId="0"/>
  </sheetViews>
  <sheetFormatPr defaultRowHeight="12.75" x14ac:dyDescent="0.2"/>
  <cols>
    <col min="1" max="1" width="23.28515625" style="151" customWidth="1"/>
    <col min="2" max="3" width="10.28515625" style="151" customWidth="1"/>
    <col min="4" max="5" width="14.85546875" style="151" customWidth="1"/>
    <col min="6" max="6" width="1.7109375" style="151" customWidth="1"/>
    <col min="7" max="7" width="14.85546875" style="151" customWidth="1"/>
    <col min="8" max="8" width="12.42578125" style="151" customWidth="1"/>
    <col min="9" max="10" width="14.28515625" style="151" customWidth="1"/>
    <col min="11" max="11" width="9.140625" style="113"/>
    <col min="12" max="12" width="31" style="113" customWidth="1"/>
    <col min="13" max="16384" width="9.140625" style="113"/>
  </cols>
  <sheetData>
    <row r="1" spans="1:12" s="147" customFormat="1" ht="39.950000000000003" customHeight="1" x14ac:dyDescent="0.45">
      <c r="A1" s="242"/>
      <c r="B1" s="242"/>
      <c r="C1" s="243"/>
      <c r="J1" s="148" t="s">
        <v>178</v>
      </c>
      <c r="L1" s="149"/>
    </row>
    <row r="2" spans="1:12" s="151" customFormat="1" ht="18" customHeight="1" thickBot="1" x14ac:dyDescent="0.25">
      <c r="A2" s="244"/>
      <c r="B2" s="244"/>
      <c r="C2" s="244"/>
      <c r="D2" s="150"/>
      <c r="E2" s="150"/>
      <c r="F2" s="150"/>
      <c r="G2" s="150"/>
      <c r="H2" s="150"/>
      <c r="I2" s="150"/>
      <c r="J2" s="150"/>
      <c r="L2" s="152" t="str">
        <f ca="1">"© 2013 - "&amp;YEAR(TODAY())&amp;" Spreadsheet123 LTD"</f>
        <v>© 2013 - 2024 Spreadsheet123 LTD</v>
      </c>
    </row>
    <row r="3" spans="1:12" s="151" customFormat="1" ht="18" customHeight="1" thickTop="1" x14ac:dyDescent="0.2">
      <c r="L3" s="126" t="s">
        <v>6</v>
      </c>
    </row>
    <row r="4" spans="1:12" s="151" customFormat="1" ht="18" customHeight="1" x14ac:dyDescent="0.25">
      <c r="A4" s="240" t="s">
        <v>177</v>
      </c>
      <c r="B4" s="154"/>
      <c r="C4" s="154"/>
      <c r="D4" s="154"/>
      <c r="L4" s="155"/>
    </row>
    <row r="5" spans="1:12" s="151" customFormat="1" ht="18" customHeight="1" x14ac:dyDescent="0.25">
      <c r="A5" s="241" t="s">
        <v>175</v>
      </c>
      <c r="B5" s="154"/>
      <c r="C5" s="154"/>
      <c r="D5" s="154"/>
      <c r="L5" s="157"/>
    </row>
    <row r="6" spans="1:12" s="151" customFormat="1" ht="18" customHeight="1" x14ac:dyDescent="0.25">
      <c r="A6" s="241" t="s">
        <v>176</v>
      </c>
      <c r="B6" s="154"/>
      <c r="C6" s="154"/>
      <c r="D6" s="154"/>
      <c r="L6" s="157"/>
    </row>
    <row r="7" spans="1:12" s="151" customFormat="1" ht="18" customHeight="1" x14ac:dyDescent="0.2">
      <c r="A7" s="158"/>
      <c r="B7" s="158"/>
      <c r="L7" s="157"/>
    </row>
    <row r="8" spans="1:12" s="151" customFormat="1" ht="18" customHeight="1" x14ac:dyDescent="0.2">
      <c r="A8" s="159" t="s">
        <v>169</v>
      </c>
      <c r="B8" s="160"/>
      <c r="C8" s="282" t="s">
        <v>170</v>
      </c>
      <c r="D8" s="282"/>
      <c r="E8" s="282" t="s">
        <v>172</v>
      </c>
      <c r="F8" s="282"/>
      <c r="G8" s="282"/>
      <c r="H8" s="282" t="s">
        <v>174</v>
      </c>
      <c r="I8" s="282"/>
      <c r="J8" s="161" t="s">
        <v>173</v>
      </c>
      <c r="L8" s="157"/>
    </row>
    <row r="9" spans="1:12" s="151" customFormat="1" ht="18" customHeight="1" x14ac:dyDescent="0.2">
      <c r="A9" s="284" t="str">
        <f>IF($J$9=0,"-",INDEX('Employee Register'!B:B,MATCH($J$9,'Employee Register'!A:A,0)))</f>
        <v>Adam Jones</v>
      </c>
      <c r="B9" s="284"/>
      <c r="C9" s="281" t="str">
        <f>IF($J$9=0,"-",INDEX('Employee Register'!AD:AD,MATCH($J$9,'Employee Register'!A:A,0)))</f>
        <v>***-**-6789</v>
      </c>
      <c r="D9" s="281"/>
      <c r="E9" s="285">
        <f>IF($J$9=0,"-",INDEX('Payroll Calculator'!$C$6:$C$50,MATCH($J$9,'Employee Register'!$A$6:$A$50,0),1))</f>
        <v>44166</v>
      </c>
      <c r="G9" s="286">
        <f>IF($J$9=0,"-",INDEX('Payroll Calculator'!$D$6:$D$50,MATCH($J$9,'Employee Register'!$A$6:$A$50,0),1))</f>
        <v>44196</v>
      </c>
      <c r="H9" s="281" t="str">
        <f>IF($J$9=0,"-",INDEX('Employee Register'!J:J,MATCH($J$9,'Employee Register'!A:A,0)))</f>
        <v>Monthly</v>
      </c>
      <c r="I9" s="281"/>
      <c r="J9" s="281" cm="1">
        <f t="array" ref="J9">INDEX('Employee Register'!A:A,$L$13+5)</f>
        <v>1</v>
      </c>
      <c r="L9" s="162"/>
    </row>
    <row r="10" spans="1:12" s="151" customFormat="1" ht="18" customHeight="1" x14ac:dyDescent="0.2">
      <c r="A10" s="283" t="str">
        <f>IF($J$9=0,"-",INDEX('Employee Register'!AC:AC,MATCH($J$9,'Employee Register'!A:A,0)))</f>
        <v>111 Street, Town/City, ST, 00000</v>
      </c>
      <c r="B10" s="283"/>
      <c r="C10" s="281"/>
      <c r="D10" s="281"/>
      <c r="E10" s="285"/>
      <c r="F10" s="163" t="s">
        <v>171</v>
      </c>
      <c r="G10" s="286"/>
      <c r="H10" s="281"/>
      <c r="I10" s="281"/>
      <c r="J10" s="281"/>
      <c r="L10" s="157"/>
    </row>
    <row r="11" spans="1:12" s="151" customFormat="1" ht="18" customHeight="1" x14ac:dyDescent="0.2">
      <c r="A11" s="283"/>
      <c r="B11" s="283"/>
      <c r="C11" s="281"/>
      <c r="D11" s="281"/>
      <c r="E11" s="285"/>
      <c r="G11" s="286"/>
      <c r="H11" s="281"/>
      <c r="I11" s="281"/>
      <c r="J11" s="281"/>
      <c r="L11" s="162"/>
    </row>
    <row r="12" spans="1:12" s="151" customFormat="1" ht="18" customHeight="1" x14ac:dyDescent="0.2">
      <c r="A12" s="158"/>
      <c r="B12" s="158"/>
      <c r="L12" s="157"/>
    </row>
    <row r="13" spans="1:12" s="164" customFormat="1" ht="18" customHeight="1" x14ac:dyDescent="0.2">
      <c r="A13" s="159" t="s">
        <v>163</v>
      </c>
      <c r="B13" s="159" t="s">
        <v>152</v>
      </c>
      <c r="C13" s="159" t="s">
        <v>153</v>
      </c>
      <c r="D13" s="159" t="s">
        <v>154</v>
      </c>
      <c r="E13" s="159" t="s">
        <v>155</v>
      </c>
      <c r="G13" s="159" t="s">
        <v>156</v>
      </c>
      <c r="H13" s="159"/>
      <c r="I13" s="159" t="s">
        <v>157</v>
      </c>
      <c r="J13" s="159" t="s">
        <v>155</v>
      </c>
      <c r="L13" s="245">
        <v>1</v>
      </c>
    </row>
    <row r="14" spans="1:12" ht="18" customHeight="1" x14ac:dyDescent="0.2">
      <c r="A14" s="165" t="str">
        <f>IF($J$9,IF(OR(INDEX('Payroll Calculator'!E:E,MATCH($J$9,'Employee Register'!A:A,0)),SUMIF(YTD!$A:$A,$J$9,YTD!$E:$E)),"Regular Earnings",""),"")</f>
        <v>Regular Earnings</v>
      </c>
      <c r="B14" s="166">
        <f>IF($J$9,IF(OR(INDEX('Payroll Calculator'!E:E,MATCH($J$9,'Employee Register'!A:A,0)),SUMIF(YTD!$A:$A,$J$9,YTD!$E:$E)),INDEX('Employee Register'!G:G,MATCH($J$9,'Employee Register'!A:A,0)),""),"")</f>
        <v>20.190000000000001</v>
      </c>
      <c r="C14" s="85">
        <f>IF($J$9,INDEX('Payroll Calculator'!E:E,MATCH($J$9,'Employee Register'!A:A,0)),"")</f>
        <v>173.33333333333334</v>
      </c>
      <c r="D14" s="86">
        <f>IF($J$9,IF(OR(INDEX('Payroll Calculator'!E:E,MATCH($J$9,'Employee Register'!A:A,0)),SUMIF(YTD!$A:$A,$J$9,YTD!$E:$E)),B14*C14,""),"")</f>
        <v>3499.6000000000004</v>
      </c>
      <c r="E14" s="86">
        <f>IF($J$9,IF(OR(INDEX('Payroll Calculator'!E:E,MATCH($J$9,'Employee Register'!A:A,0)),SUMIF(YTD!$A:$A,$J$9,YTD!$E:$E)),SUMIF(YTD!$A:$A,$J$9,YTD!$E:$E)*B14+D14,""),"")</f>
        <v>10498.800000000001</v>
      </c>
      <c r="F14" s="87"/>
      <c r="G14" s="167" t="s">
        <v>49</v>
      </c>
      <c r="H14" s="167"/>
      <c r="I14" s="168">
        <f>IF($J$9=0,"",INDEX('Payroll Calculator'!U:U,MATCH($J$9,'Employee Register'!A:A,0)))</f>
        <v>57.994200000000006</v>
      </c>
      <c r="J14" s="168">
        <f>IF($J$9=0,"",SUMIF(YTD!$A:$A,$J$9,YTD!$U:$U)+I14)</f>
        <v>159.48260000000002</v>
      </c>
      <c r="L14" s="151"/>
    </row>
    <row r="15" spans="1:12" ht="18" customHeight="1" x14ac:dyDescent="0.2">
      <c r="A15" s="165" t="str">
        <f>IF($J$9,IF(OR(INDEX('Payroll Calculator'!F:F,MATCH($J$9,'Employee Register'!A:A,0)),SUMIF(YTD!$A:$A,$J$9,YTD!$F:$F)),"Holiday",""),"")</f>
        <v/>
      </c>
      <c r="B15" s="166" t="str">
        <f>IF($J$9,IF(OR(INDEX('Payroll Calculator'!F:F,MATCH($J$9,'Employee Register'!A:A,0)),SUMIF(YTD!$A:$A,$J$9,YTD!$F:$F)),INDEX('Employee Register'!G:G,MATCH($J$9,'Employee Register'!A:A,0)),""),"")</f>
        <v/>
      </c>
      <c r="C15" s="85">
        <f>IF($J$9,INDEX('Payroll Calculator'!F:F,MATCH($J$9,'Employee Register'!A:A,0)),"")</f>
        <v>0</v>
      </c>
      <c r="D15" s="86" t="str">
        <f>IF($J$9,IF(OR(INDEX('Payroll Calculator'!F:F,MATCH($J$9,'Employee Register'!A:A,0)),SUMIF(YTD!$A:$A,$J$9,YTD!$F:$F)),B15*C15,""),"")</f>
        <v/>
      </c>
      <c r="E15" s="86" t="str">
        <f>IF($J$9,IF(OR(INDEX('Payroll Calculator'!F:F,MATCH($J$9,'Employee Register'!A:A,0)),SUMIF(YTD!$A:$A,$J$9,YTD!$F:$F)),SUMIF(YTD!$A:$A,$J$9,YTD!$F:$F)*B15+D15,""),"")</f>
        <v/>
      </c>
      <c r="F15" s="87"/>
      <c r="G15" s="167" t="s">
        <v>48</v>
      </c>
      <c r="H15" s="167"/>
      <c r="I15" s="168">
        <f>IF($J$9=0,"",INDEX('Payroll Calculator'!T:T,MATCH($J$9,'Employee Register'!A:A,0)))</f>
        <v>247.97520000000003</v>
      </c>
      <c r="J15" s="168">
        <f>IF($J$9=0,"",SUMIF(YTD!$A:$A,$J$9,YTD!$T:$T)+I15)</f>
        <v>681.92560000000003</v>
      </c>
      <c r="L15" s="151"/>
    </row>
    <row r="16" spans="1:12" ht="18" customHeight="1" x14ac:dyDescent="0.2">
      <c r="A16" s="165" t="str">
        <f>IF($J$9,IF(OR(INDEX('Payroll Calculator'!G:G,MATCH($J$9,'Employee Register'!A:A,0)),SUMIF(YTD!$A:$A,$J$9,YTD!$G:$G)),"Vacation Pay",""),"")</f>
        <v/>
      </c>
      <c r="B16" s="166" t="str">
        <f>IF($J$9,IF(OR(INDEX('Payroll Calculator'!G:G,MATCH($J$9,'Employee Register'!A:A,0)),SUMIF(YTD!$A:$A,$J$9,YTD!$G:$G)),INDEX('Employee Register'!G:G,MATCH($J$9,'Employee Register'!A:A,0)),""),"")</f>
        <v/>
      </c>
      <c r="C16" s="85">
        <f>IF($J$9,INDEX('Payroll Calculator'!G:G,MATCH($J$9,'Employee Register'!A:A,0)),"")</f>
        <v>0</v>
      </c>
      <c r="D16" s="86" t="str">
        <f>IF($J$9,IF(OR(INDEX('Payroll Calculator'!G:G,MATCH($J$9,'Employee Register'!A:A,0)),SUMIF(YTD!$A:$A,$J$9,YTD!$G:$G)),B16*C16,""),"")</f>
        <v/>
      </c>
      <c r="E16" s="86" t="str">
        <f>IF($J$9,IF(OR(INDEX('Payroll Calculator'!G:G,MATCH($J$9,'Employee Register'!A:A,0)),SUMIF(YTD!$A:$A,$J$9,YTD!$G:$G)),SUMIF(YTD!$A:$A,$J$9,YTD!$G:$G)*B16+D16,""),"")</f>
        <v/>
      </c>
      <c r="F16" s="87"/>
      <c r="G16" s="167" t="s">
        <v>25</v>
      </c>
      <c r="H16" s="167"/>
      <c r="I16" s="168">
        <f>IF($J$9=0,"",INDEX('Payroll Calculator'!Q:Q,MATCH($J$9,'Employee Register'!A:A,0)))</f>
        <v>335.82058666666671</v>
      </c>
      <c r="J16" s="168">
        <f>IF($J$9=0,"",SUMIF(YTD!$A:$A,$J$9,YTD!$Q:$Q)+I16)</f>
        <v>887.46176000000014</v>
      </c>
      <c r="L16" s="151"/>
    </row>
    <row r="17" spans="1:12" ht="18" customHeight="1" x14ac:dyDescent="0.2">
      <c r="A17" s="165" t="str">
        <f>IF($J$9,IF(OR(INDEX('Payroll Calculator'!H:H,MATCH($J$9,'Employee Register'!A:A,0)),SUMIF(YTD!$A:$A,$J$9,YTD!$H:$H)),"Sick Pay",""),"")</f>
        <v/>
      </c>
      <c r="B17" s="166" t="str">
        <f>IF($J$9,IF(OR(INDEX('Payroll Calculator'!H:H,MATCH($J$9,'Employee Register'!A:A,0)),SUMIF(YTD!$A:$A,$J$9,YTD!$H:$H)),INDEX('Employee Register'!G:G,MATCH($J$9,'Employee Register'!A:A,0)),""),"")</f>
        <v/>
      </c>
      <c r="C17" s="85">
        <f>IF($J$9,INDEX('Payroll Calculator'!H:H,MATCH($J$9,'Employee Register'!A:A,0)),"")</f>
        <v>0</v>
      </c>
      <c r="D17" s="86" t="str">
        <f>IF($J$9,IF(OR(INDEX('Payroll Calculator'!H:H,MATCH($J$9,'Employee Register'!A:A,0)),SUMIF(YTD!$A:$A,$J$9,YTD!$H:$H)),B17*C17,""),"")</f>
        <v/>
      </c>
      <c r="E17" s="86" t="str">
        <f>IF($J$9,IF(OR(INDEX('Payroll Calculator'!H:H,MATCH($J$9,'Employee Register'!A:A,0)),SUMIF(YTD!$A:$A,$J$9,YTD!$H:$H)),SUMIF(YTD!$A:$A,$J$9,YTD!$H:$H)*B17+D17,""),"")</f>
        <v/>
      </c>
      <c r="F17" s="87"/>
      <c r="G17" s="167" t="s">
        <v>33</v>
      </c>
      <c r="H17" s="167"/>
      <c r="I17" s="168">
        <f>IF($J$9=0,"",INDEX('Payroll Calculator'!R:R,MATCH($J$9,'Employee Register'!A:A,0)))</f>
        <v>178.70022080000001</v>
      </c>
      <c r="J17" s="168">
        <f>IF($J$9=0,"",SUMIF(YTD!$A:$A,$J$9,YTD!$R:$R)+I17)</f>
        <v>489.80066240000008</v>
      </c>
      <c r="L17" s="172" t="s">
        <v>195</v>
      </c>
    </row>
    <row r="18" spans="1:12" ht="18" customHeight="1" x14ac:dyDescent="0.2">
      <c r="A18" s="165" t="str">
        <f>IF($J$9,IF(INDEX('Payroll Calculator'!X:X,MATCH($J$9,'Employee Register'!A:A,0)),IF(OR(INDEX('Payroll Calculator'!I:I,MATCH($J$9,'Employee Register'!A:A,0)),SUMIF(YTD!$A:$A,$J$9,YTD!$I:$I)),"Overtime Pay",""),""),"")</f>
        <v/>
      </c>
      <c r="B18" s="169" t="str">
        <f>IF($J$9,IF(INDEX('Payroll Calculator'!X:X,MATCH($J$9,'Employee Register'!A:A,0)),IF(OR(INDEX('Payroll Calculator'!I:I,MATCH($J$9,'Employee Register'!A:A,0)),SUMIF(YTD!$A:$A,$J$9,YTD!$I:$I)),INDEX('Employee Register'!H:H,MATCH($J$9,'Employee Register'!A:A,0)),""),""),"")</f>
        <v/>
      </c>
      <c r="C18" s="85" t="str">
        <f>IF($J$9,IF(INDEX('Payroll Calculator'!X:X,MATCH($J$9,'Employee Register'!A:A,0)),INDEX('Payroll Calculator'!I:I,MATCH($J$9,'Employee Register'!A:A,0)),""),"")</f>
        <v/>
      </c>
      <c r="D18" s="86" t="str">
        <f>IF($J$9,IF(INDEX('Payroll Calculator'!X:X,MATCH($J$9,'Employee Register'!A:A,0)),IF(OR(INDEX('Payroll Calculator'!I:I,MATCH($J$9,'Employee Register'!A:A,0)),SUMIF(YTD!$A:$A,$J$9,YTD!$I:$I)),B18*C18,""),""),"")</f>
        <v/>
      </c>
      <c r="E18" s="86" t="str">
        <f>IF($J$9,IF(INDEX('Payroll Calculator'!X:X,MATCH($J$9,'Employee Register'!A:A,0)),IF(OR(INDEX('Payroll Calculator'!I:I,MATCH($J$9,'Employee Register'!A:A,0)),SUMIF(YTD!$A:$A,$J$9,YTD!$I:$I)),SUMIF(YTD!$A:$A,$J$9,YTD!$I:$I)*B18+D18,""),""),"")</f>
        <v/>
      </c>
      <c r="F18" s="87"/>
      <c r="G18" s="167" t="s">
        <v>70</v>
      </c>
      <c r="H18" s="167"/>
      <c r="I18" s="168">
        <f>IF($J$9=0,"",INDEX('Payroll Calculator'!S:S,MATCH($J$9,'Employee Register'!A:A,0)))</f>
        <v>0</v>
      </c>
      <c r="J18" s="168">
        <f>IF($J$9=0,"",SUMIF(YTD!$A:$A,$J$9,YTD!$S:$S)+I18)</f>
        <v>0</v>
      </c>
      <c r="L18" s="274" t="s">
        <v>196</v>
      </c>
    </row>
    <row r="19" spans="1:12" ht="18" customHeight="1" x14ac:dyDescent="0.2">
      <c r="A19" s="170" t="str">
        <f>IF($J$9,IF(OR(INDEX('Payroll Calculator'!J:J,MATCH($J$9,'Employee Register'!A:A,0)),SUMIF(YTD!$A:$A,$J$9,YTD!$J:$J)),"Taxable Compensation",""),"")</f>
        <v>Taxable Compensation</v>
      </c>
      <c r="B19" s="166"/>
      <c r="C19" s="85"/>
      <c r="D19" s="86">
        <f>IF($J$9,IF(OR(INDEX('Payroll Calculator'!J:J,MATCH($J$9,'Employee Register'!A:A,0)),SUMIF(YTD!$A:$A,$J$9,YTD!$J:$J)),INDEX('Payroll Calculator'!J:J,MATCH($J$9,'Employee Register'!A:A,0)),""),"")</f>
        <v>500</v>
      </c>
      <c r="E19" s="86">
        <f>IF($J$9,IF(OR(INDEX('Payroll Calculator'!J:J,MATCH($J$9,'Employee Register'!A:A,0)),SUMIF(YTD!$A:$A,$J$9,YTD!$J:$J)),SUMIF(YTD!$A:$A,$J$9,YTD!$J:$J)+D19,""),"")</f>
        <v>500</v>
      </c>
      <c r="L19" s="274"/>
    </row>
    <row r="20" spans="1:12" ht="18" customHeight="1" x14ac:dyDescent="0.2">
      <c r="G20" s="171" t="s">
        <v>162</v>
      </c>
      <c r="H20" s="171"/>
      <c r="I20" s="159" t="s">
        <v>157</v>
      </c>
      <c r="J20" s="159" t="s">
        <v>155</v>
      </c>
      <c r="L20" s="274"/>
    </row>
    <row r="21" spans="1:12" ht="18" customHeight="1" x14ac:dyDescent="0.2">
      <c r="A21" s="173"/>
      <c r="B21" s="173"/>
      <c r="C21" s="88"/>
      <c r="D21" s="89"/>
      <c r="E21" s="89"/>
      <c r="F21" s="6"/>
      <c r="G21" s="167" t="s">
        <v>158</v>
      </c>
      <c r="H21" s="113"/>
      <c r="I21" s="168">
        <f>IF($J$9=0,"",INDEX('Payroll Calculator'!N:N,MATCH($J$9,'Employee Register'!A:A,0)))</f>
        <v>139.98400000000001</v>
      </c>
      <c r="J21" s="168">
        <f>IF($J$9=0,"",SUMIF(YTD!$A:$A,$J$9,YTD!$N:$N)+I21)</f>
        <v>419.952</v>
      </c>
      <c r="L21" s="274"/>
    </row>
    <row r="22" spans="1:12" ht="18" customHeight="1" x14ac:dyDescent="0.2">
      <c r="A22" s="174"/>
      <c r="B22" s="174"/>
      <c r="C22" s="175"/>
      <c r="D22" s="175"/>
      <c r="E22" s="89"/>
      <c r="F22" s="6"/>
      <c r="G22" s="167" t="s">
        <v>95</v>
      </c>
      <c r="H22" s="113"/>
      <c r="I22" s="168">
        <f>IF($J$9=0,"",INDEX('Payroll Calculator'!O:O,MATCH($J$9,'Employee Register'!A:A,0)))</f>
        <v>0</v>
      </c>
      <c r="J22" s="168">
        <f>IF($J$9=0,"",SUMIF(YTD!$A:$A,$J$9,YTD!$O:$O)+I22)</f>
        <v>0</v>
      </c>
      <c r="L22" s="274"/>
    </row>
    <row r="23" spans="1:12" ht="18" customHeight="1" x14ac:dyDescent="0.2">
      <c r="A23" s="176"/>
      <c r="B23" s="176"/>
      <c r="C23" s="90"/>
      <c r="D23" s="90"/>
      <c r="E23" s="89"/>
      <c r="F23" s="6"/>
      <c r="G23" s="167" t="s">
        <v>41</v>
      </c>
      <c r="H23" s="113"/>
      <c r="I23" s="168">
        <f>IF($J$9=0,"",INDEX('Payroll Calculator'!P:P,MATCH($J$9,'Employee Register'!A:A,0)))</f>
        <v>0</v>
      </c>
      <c r="J23" s="168">
        <f>IF($J$9=0,"",SUMIF(YTD!$A:$A,$J$9,YTD!$P:$P)+I23)</f>
        <v>0</v>
      </c>
      <c r="L23" s="274"/>
    </row>
    <row r="24" spans="1:12" ht="18" customHeight="1" x14ac:dyDescent="0.2">
      <c r="A24" s="173"/>
      <c r="B24" s="173"/>
      <c r="C24" s="88"/>
      <c r="D24" s="89"/>
      <c r="E24" s="89"/>
      <c r="F24" s="6"/>
      <c r="G24" s="113"/>
      <c r="H24" s="113"/>
      <c r="I24" s="113"/>
      <c r="J24" s="177"/>
      <c r="L24" s="274"/>
    </row>
    <row r="25" spans="1:12" ht="18" customHeight="1" x14ac:dyDescent="0.2">
      <c r="A25" s="174"/>
      <c r="B25" s="174"/>
      <c r="C25" s="175"/>
      <c r="D25" s="175"/>
      <c r="E25" s="178"/>
      <c r="G25" s="171" t="s">
        <v>160</v>
      </c>
      <c r="H25" s="171"/>
      <c r="I25" s="159" t="s">
        <v>157</v>
      </c>
      <c r="J25" s="159" t="s">
        <v>155</v>
      </c>
      <c r="L25" s="274"/>
    </row>
    <row r="26" spans="1:12" ht="18" customHeight="1" x14ac:dyDescent="0.2">
      <c r="A26" s="179"/>
      <c r="B26" s="179"/>
      <c r="C26" s="90"/>
      <c r="D26" s="90"/>
      <c r="E26" s="178"/>
      <c r="G26" s="167" t="s">
        <v>34</v>
      </c>
      <c r="H26" s="113"/>
      <c r="I26" s="168">
        <f>IF($J$9=0,"",INDEX('Payroll Calculator'!V:V,MATCH($J$9,'Employee Register'!A:A,0)))</f>
        <v>45</v>
      </c>
      <c r="J26" s="168">
        <f>IF($J$9=0,"",SUMIF(YTD!$A:$A,$J$9,YTD!$V:$V)+I26)</f>
        <v>135</v>
      </c>
      <c r="K26" s="180"/>
      <c r="L26" s="274"/>
    </row>
    <row r="27" spans="1:12" ht="18" customHeight="1" x14ac:dyDescent="0.2">
      <c r="A27" s="179"/>
      <c r="B27" s="179"/>
      <c r="C27" s="90"/>
      <c r="D27" s="90"/>
      <c r="E27" s="178"/>
      <c r="G27" s="167" t="s">
        <v>35</v>
      </c>
      <c r="H27" s="113"/>
      <c r="I27" s="168">
        <f>IF($J$9=0,"",INDEX('Payroll Calculator'!W:W,MATCH($J$9,'Employee Register'!A:A,0)))</f>
        <v>0</v>
      </c>
      <c r="J27" s="168">
        <f>IF($J$9=0,"",SUMIF(YTD!$A:$A,$J$9,YTD!$W:$W)+I27)</f>
        <v>0</v>
      </c>
      <c r="L27" s="274"/>
    </row>
    <row r="28" spans="1:12" ht="18" customHeight="1" x14ac:dyDescent="0.2">
      <c r="A28" s="179"/>
      <c r="B28" s="179"/>
      <c r="C28" s="91"/>
      <c r="D28" s="91"/>
      <c r="E28" s="178"/>
      <c r="I28" s="113"/>
      <c r="J28" s="113"/>
    </row>
    <row r="29" spans="1:12" ht="18" customHeight="1" x14ac:dyDescent="0.2">
      <c r="A29" s="179"/>
      <c r="B29" s="179"/>
      <c r="C29" s="91"/>
      <c r="D29" s="91"/>
      <c r="E29" s="178"/>
      <c r="G29" s="171" t="s">
        <v>164</v>
      </c>
      <c r="H29" s="171"/>
      <c r="I29" s="159" t="s">
        <v>157</v>
      </c>
      <c r="J29" s="159" t="s">
        <v>155</v>
      </c>
    </row>
    <row r="30" spans="1:12" ht="18" customHeight="1" x14ac:dyDescent="0.2">
      <c r="A30" s="179"/>
      <c r="B30" s="179"/>
      <c r="C30" s="90"/>
      <c r="D30" s="90"/>
      <c r="E30" s="179"/>
      <c r="F30" s="181"/>
      <c r="G30" s="152" t="s">
        <v>112</v>
      </c>
      <c r="H30" s="182"/>
      <c r="I30" s="168">
        <f>IF($J$9=0,"",INDEX('Payroll Calculator'!L:L,MATCH($J$9,'Employee Register'!A:A,0)))</f>
        <v>500</v>
      </c>
      <c r="J30" s="168">
        <f>IF($J$9=0,"",SUMIF(YTD!$A:$A,$J$9,YTD!$L:$L)+I30)</f>
        <v>500</v>
      </c>
    </row>
    <row r="31" spans="1:12" ht="18" customHeight="1" x14ac:dyDescent="0.2">
      <c r="A31" s="179"/>
      <c r="B31" s="179"/>
      <c r="C31" s="90"/>
      <c r="D31" s="90"/>
      <c r="E31" s="183"/>
      <c r="F31" s="184"/>
    </row>
    <row r="32" spans="1:12" ht="18" customHeight="1" x14ac:dyDescent="0.2">
      <c r="A32" s="179"/>
      <c r="B32" s="179"/>
      <c r="C32" s="90"/>
      <c r="D32" s="90"/>
      <c r="E32" s="185"/>
      <c r="F32" s="186"/>
      <c r="G32" s="187" t="s">
        <v>166</v>
      </c>
      <c r="H32" s="188"/>
      <c r="I32" s="189" t="s">
        <v>157</v>
      </c>
      <c r="J32" s="189" t="s">
        <v>155</v>
      </c>
    </row>
    <row r="33" spans="1:12" ht="18" customHeight="1" x14ac:dyDescent="0.2">
      <c r="A33" s="179"/>
      <c r="B33" s="179"/>
      <c r="C33" s="90"/>
      <c r="D33" s="90"/>
      <c r="E33" s="178"/>
      <c r="G33" s="167" t="s">
        <v>167</v>
      </c>
      <c r="H33" s="167"/>
      <c r="I33" s="168">
        <f>IF($J$9=0,"",SUM(D14:D19))</f>
        <v>3999.6000000000004</v>
      </c>
      <c r="J33" s="168">
        <f>IF($J$9=0,"",SUM(E14:E19))</f>
        <v>10998.800000000001</v>
      </c>
      <c r="L33" s="190"/>
    </row>
    <row r="34" spans="1:12" ht="18" customHeight="1" x14ac:dyDescent="0.2">
      <c r="A34" s="179"/>
      <c r="B34" s="179"/>
      <c r="C34" s="90"/>
      <c r="D34" s="90"/>
      <c r="E34" s="178"/>
      <c r="G34" s="167" t="s">
        <v>179</v>
      </c>
      <c r="H34" s="167"/>
      <c r="I34" s="168">
        <f>IF($J$9=0,"",INDEX('Payroll Calculator'!L:L,MATCH($J$9,'Employee Register'!A:A,0)))</f>
        <v>500</v>
      </c>
      <c r="J34" s="168">
        <f>IF($J$9=0,"",SUMIF(YTD!$A:$A,$J$9,YTD!$L:$L)+I34)</f>
        <v>500</v>
      </c>
      <c r="L34" s="190"/>
    </row>
    <row r="35" spans="1:12" ht="18" customHeight="1" x14ac:dyDescent="0.2">
      <c r="A35" s="179"/>
      <c r="B35" s="179"/>
      <c r="C35" s="90"/>
      <c r="D35" s="90"/>
      <c r="E35" s="178"/>
      <c r="G35" s="167" t="s">
        <v>168</v>
      </c>
      <c r="H35" s="167"/>
      <c r="I35" s="168">
        <f>IF($J$9=0,"",SUM(I14:I18)+SUM(I21:I23)+SUM(I26:I27))</f>
        <v>1005.4742074666668</v>
      </c>
      <c r="J35" s="168">
        <f>IF($J$9=0,"",SUM(J14:J18)+SUM(J21:J23)+SUM(J26:J27))</f>
        <v>2773.6226224000002</v>
      </c>
      <c r="L35" s="190"/>
    </row>
    <row r="36" spans="1:12" ht="18" customHeight="1" x14ac:dyDescent="0.2">
      <c r="A36" s="178"/>
      <c r="B36" s="178"/>
      <c r="C36" s="178"/>
      <c r="D36" s="178"/>
      <c r="E36" s="178"/>
      <c r="G36" s="191" t="s">
        <v>5</v>
      </c>
      <c r="H36" s="192"/>
      <c r="I36" s="193">
        <f>IF($J$9=0,"",INDEX('Payroll Calculator'!AQ:AQ,MATCH($J$9,'Employee Register'!A:A,0)))</f>
        <v>3494.1257925333334</v>
      </c>
      <c r="J36" s="193">
        <f>IF($J$9=0,"",SUMIF(YTD!$A:$A,$J$9,YTD!$AQ:$AQ)+I36)</f>
        <v>8725.1773776000009</v>
      </c>
      <c r="L36" s="190"/>
    </row>
    <row r="37" spans="1:12" ht="18" customHeight="1" x14ac:dyDescent="0.2">
      <c r="G37" s="113"/>
      <c r="H37" s="113"/>
      <c r="I37" s="113"/>
      <c r="J37" s="113"/>
      <c r="L37" s="190"/>
    </row>
    <row r="38" spans="1:12" x14ac:dyDescent="0.2">
      <c r="L38" s="190"/>
    </row>
    <row r="39" spans="1:12" x14ac:dyDescent="0.2">
      <c r="L39" s="190"/>
    </row>
    <row r="40" spans="1:12" x14ac:dyDescent="0.2">
      <c r="L40" s="190"/>
    </row>
    <row r="41" spans="1:12" x14ac:dyDescent="0.2">
      <c r="L41" s="190"/>
    </row>
    <row r="42" spans="1:12" x14ac:dyDescent="0.2">
      <c r="L42" s="190"/>
    </row>
    <row r="43" spans="1:12" x14ac:dyDescent="0.2">
      <c r="L43" s="190"/>
    </row>
    <row r="44" spans="1:12" x14ac:dyDescent="0.2">
      <c r="L44" s="190"/>
    </row>
    <row r="45" spans="1:12" x14ac:dyDescent="0.2">
      <c r="L45" s="190"/>
    </row>
    <row r="46" spans="1:12" x14ac:dyDescent="0.2">
      <c r="L46" s="190"/>
    </row>
    <row r="47" spans="1:12" x14ac:dyDescent="0.2">
      <c r="L47" s="190"/>
    </row>
    <row r="48" spans="1:12" x14ac:dyDescent="0.2">
      <c r="L48" s="190"/>
    </row>
    <row r="49" spans="12:12" x14ac:dyDescent="0.2">
      <c r="L49" s="151"/>
    </row>
    <row r="50" spans="12:12" x14ac:dyDescent="0.2">
      <c r="L50" s="151"/>
    </row>
    <row r="51" spans="12:12" x14ac:dyDescent="0.2">
      <c r="L51" s="151"/>
    </row>
    <row r="52" spans="12:12" x14ac:dyDescent="0.2">
      <c r="L52" s="151"/>
    </row>
    <row r="53" spans="12:12" x14ac:dyDescent="0.2">
      <c r="L53" s="151"/>
    </row>
    <row r="54" spans="12:12" x14ac:dyDescent="0.2">
      <c r="L54" s="151"/>
    </row>
    <row r="55" spans="12:12" x14ac:dyDescent="0.2">
      <c r="L55" s="151"/>
    </row>
    <row r="56" spans="12:12" x14ac:dyDescent="0.2">
      <c r="L56" s="151"/>
    </row>
    <row r="57" spans="12:12" x14ac:dyDescent="0.2">
      <c r="L57" s="151"/>
    </row>
    <row r="58" spans="12:12" x14ac:dyDescent="0.2">
      <c r="L58" s="151"/>
    </row>
    <row r="59" spans="12:12" x14ac:dyDescent="0.2">
      <c r="L59" s="151"/>
    </row>
    <row r="60" spans="12:12" x14ac:dyDescent="0.2">
      <c r="L60" s="151"/>
    </row>
    <row r="61" spans="12:12" x14ac:dyDescent="0.2">
      <c r="L61" s="151"/>
    </row>
    <row r="62" spans="12:12" x14ac:dyDescent="0.2">
      <c r="L62" s="151"/>
    </row>
    <row r="63" spans="12:12" x14ac:dyDescent="0.2">
      <c r="L63" s="151"/>
    </row>
    <row r="64" spans="12:12" x14ac:dyDescent="0.2">
      <c r="L64" s="151"/>
    </row>
    <row r="65" spans="12:12" x14ac:dyDescent="0.2">
      <c r="L65" s="151"/>
    </row>
    <row r="66" spans="12:12" x14ac:dyDescent="0.2">
      <c r="L66" s="151"/>
    </row>
    <row r="67" spans="12:12" x14ac:dyDescent="0.2">
      <c r="L67" s="151"/>
    </row>
    <row r="68" spans="12:12" x14ac:dyDescent="0.2">
      <c r="L68" s="151"/>
    </row>
    <row r="69" spans="12:12" x14ac:dyDescent="0.2">
      <c r="L69" s="151"/>
    </row>
    <row r="70" spans="12:12" x14ac:dyDescent="0.2">
      <c r="L70" s="151"/>
    </row>
    <row r="71" spans="12:12" x14ac:dyDescent="0.2">
      <c r="L71" s="151"/>
    </row>
  </sheetData>
  <sheetProtection algorithmName="SHA-512" hashValue="fo/eP6F+rxieV03Bw2vBv5aee3IspDkF2JlB5Ccny+yM3YMkxCYfnJiObxn3mjJ/BoPjkch3B2W683pgAjezXw==" saltValue="pGsp8RbAs7y607cnaIpF8g==" spinCount="100000" sheet="1" scenarios="1" selectLockedCells="1"/>
  <mergeCells count="11">
    <mergeCell ref="L18:L27"/>
    <mergeCell ref="J9:J11"/>
    <mergeCell ref="H8:I8"/>
    <mergeCell ref="H9:I11"/>
    <mergeCell ref="A10:B11"/>
    <mergeCell ref="A9:B9"/>
    <mergeCell ref="C8:D8"/>
    <mergeCell ref="C9:D11"/>
    <mergeCell ref="E8:G8"/>
    <mergeCell ref="E9:E11"/>
    <mergeCell ref="G9:G11"/>
  </mergeCells>
  <phoneticPr fontId="3" type="noConversion"/>
  <hyperlinks>
    <hyperlink ref="L3" r:id="rId1" xr:uid="{A2417352-7A90-4B7C-BB17-F1C2D42F5D26}"/>
  </hyperlinks>
  <printOptions horizontalCentered="1"/>
  <pageMargins left="0.15748031496062992" right="0.15748031496062992" top="0.19685039370078741" bottom="0.19685039370078741" header="0.51181102362204722" footer="0.51181102362204722"/>
  <pageSetup scale="79"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3168" r:id="rId5" name="List Box 96">
              <controlPr locked="0" defaultSize="0" autoLine="0" autoPict="0">
                <anchor moveWithCells="1">
                  <from>
                    <xdr:col>10</xdr:col>
                    <xdr:colOff>609600</xdr:colOff>
                    <xdr:row>12</xdr:row>
                    <xdr:rowOff>0</xdr:rowOff>
                  </from>
                  <to>
                    <xdr:col>11</xdr:col>
                    <xdr:colOff>2066925</xdr:colOff>
                    <xdr:row>15</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S187"/>
  <sheetViews>
    <sheetView showGridLines="0" workbookViewId="0">
      <selection activeCell="K23" sqref="K23"/>
    </sheetView>
  </sheetViews>
  <sheetFormatPr defaultRowHeight="12.75" x14ac:dyDescent="0.2"/>
  <cols>
    <col min="1" max="1" width="5.140625" style="113" customWidth="1"/>
    <col min="2" max="2" width="18.5703125" style="113" customWidth="1"/>
    <col min="3" max="4" width="8.7109375" style="113" customWidth="1"/>
    <col min="5" max="9" width="8.140625" style="113" customWidth="1"/>
    <col min="10" max="12" width="12.7109375" style="113" customWidth="1"/>
    <col min="13" max="13" width="10.7109375" style="113" customWidth="1"/>
    <col min="14" max="14" width="9.7109375" style="113" customWidth="1"/>
    <col min="15" max="15" width="13.140625" style="113" customWidth="1"/>
    <col min="16" max="21" width="9.7109375" style="113" customWidth="1"/>
    <col min="22" max="23" width="11.28515625" style="113" customWidth="1"/>
    <col min="24" max="42" width="12.7109375" style="113" hidden="1" customWidth="1"/>
    <col min="43" max="43" width="13" style="113" customWidth="1"/>
    <col min="44" max="44" width="9.140625" style="113"/>
    <col min="45" max="45" width="31" style="113" customWidth="1"/>
    <col min="46" max="16384" width="9.140625" style="113"/>
  </cols>
  <sheetData>
    <row r="1" spans="1:45" s="195" customFormat="1" ht="39.950000000000003" customHeight="1" x14ac:dyDescent="0.2">
      <c r="A1" s="194" t="s">
        <v>38</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S1" s="149"/>
    </row>
    <row r="2" spans="1:45" ht="18" customHeight="1" x14ac:dyDescent="0.2">
      <c r="A2" s="278"/>
      <c r="B2" s="278"/>
      <c r="C2" s="196"/>
      <c r="D2" s="196"/>
      <c r="E2" s="197"/>
      <c r="F2" s="197"/>
      <c r="G2" s="197"/>
      <c r="H2" s="197"/>
      <c r="I2" s="197"/>
      <c r="J2" s="197"/>
      <c r="K2" s="197"/>
      <c r="L2" s="197"/>
      <c r="M2" s="197"/>
      <c r="N2" s="197"/>
      <c r="O2" s="197"/>
      <c r="P2" s="197"/>
      <c r="Q2" s="198"/>
      <c r="R2" s="198"/>
      <c r="S2" s="198"/>
      <c r="T2" s="198"/>
      <c r="U2" s="198"/>
      <c r="V2" s="198"/>
      <c r="W2" s="198"/>
      <c r="X2" s="197"/>
      <c r="Y2" s="197"/>
      <c r="Z2" s="197"/>
      <c r="AA2" s="197"/>
      <c r="AB2" s="197"/>
      <c r="AC2" s="197"/>
      <c r="AD2" s="197"/>
      <c r="AE2" s="197"/>
      <c r="AF2" s="197"/>
      <c r="AG2" s="197"/>
      <c r="AH2" s="197"/>
      <c r="AI2" s="197"/>
      <c r="AJ2" s="197"/>
      <c r="AK2" s="197"/>
      <c r="AL2" s="197"/>
      <c r="AM2" s="197"/>
      <c r="AN2" s="197"/>
      <c r="AO2" s="197"/>
      <c r="AP2" s="198"/>
      <c r="AQ2" s="199"/>
      <c r="AS2" s="152" t="str">
        <f ca="1">"© 2013 - "&amp;YEAR(TODAY())&amp;" Spreadsheet123 LTD"</f>
        <v>© 2013 - 2024 Spreadsheet123 LTD</v>
      </c>
    </row>
    <row r="3" spans="1:45" ht="18" customHeight="1" x14ac:dyDescent="0.2">
      <c r="A3" s="196"/>
      <c r="B3" s="196"/>
      <c r="C3" s="196"/>
      <c r="D3" s="196"/>
      <c r="E3" s="197"/>
      <c r="F3" s="197"/>
      <c r="G3" s="197"/>
      <c r="H3" s="197"/>
      <c r="I3" s="197"/>
      <c r="J3" s="197"/>
      <c r="K3" s="197"/>
      <c r="L3" s="197"/>
      <c r="M3" s="197"/>
      <c r="N3" s="197"/>
      <c r="O3" s="197"/>
      <c r="P3" s="197"/>
      <c r="Q3" s="198"/>
      <c r="R3" s="198"/>
      <c r="S3" s="198"/>
      <c r="T3" s="198"/>
      <c r="U3" s="198"/>
      <c r="V3" s="198"/>
      <c r="W3" s="198"/>
      <c r="X3" s="197"/>
      <c r="Y3" s="197"/>
      <c r="Z3" s="197"/>
      <c r="AA3" s="197"/>
      <c r="AB3" s="197"/>
      <c r="AC3" s="197"/>
      <c r="AD3" s="197"/>
      <c r="AE3" s="197"/>
      <c r="AF3" s="197"/>
      <c r="AG3" s="197"/>
      <c r="AH3" s="197"/>
      <c r="AI3" s="197"/>
      <c r="AJ3" s="197"/>
      <c r="AK3" s="197"/>
      <c r="AL3" s="197"/>
      <c r="AM3" s="197"/>
      <c r="AN3" s="197"/>
      <c r="AO3" s="197"/>
      <c r="AP3" s="198"/>
      <c r="AQ3" s="199"/>
      <c r="AS3" s="126" t="s">
        <v>6</v>
      </c>
    </row>
    <row r="4" spans="1:45" s="201" customFormat="1" ht="18" customHeight="1" x14ac:dyDescent="0.2">
      <c r="A4" s="200"/>
      <c r="B4" s="200"/>
      <c r="C4" s="279" t="s">
        <v>39</v>
      </c>
      <c r="D4" s="279"/>
      <c r="E4" s="279" t="s">
        <v>111</v>
      </c>
      <c r="F4" s="279"/>
      <c r="G4" s="279"/>
      <c r="H4" s="279"/>
      <c r="I4" s="279"/>
      <c r="J4" s="200"/>
      <c r="K4" s="200"/>
      <c r="L4" s="200"/>
      <c r="M4" s="200"/>
      <c r="N4" s="280" t="s">
        <v>94</v>
      </c>
      <c r="O4" s="280"/>
      <c r="P4" s="280"/>
      <c r="Q4" s="280" t="s">
        <v>199</v>
      </c>
      <c r="R4" s="280"/>
      <c r="S4" s="280"/>
      <c r="T4" s="280"/>
      <c r="U4" s="280"/>
      <c r="V4" s="280" t="s">
        <v>40</v>
      </c>
      <c r="W4" s="280"/>
      <c r="X4" s="200"/>
      <c r="Y4" s="200"/>
      <c r="Z4" s="275" t="s">
        <v>197</v>
      </c>
      <c r="AA4" s="276"/>
      <c r="AB4" s="276"/>
      <c r="AC4" s="276"/>
      <c r="AD4" s="276"/>
      <c r="AE4" s="276"/>
      <c r="AF4" s="276"/>
      <c r="AG4" s="276"/>
      <c r="AH4" s="276"/>
      <c r="AI4" s="276"/>
      <c r="AJ4" s="276"/>
      <c r="AK4" s="276"/>
      <c r="AL4" s="276"/>
      <c r="AM4" s="276"/>
      <c r="AN4" s="276"/>
      <c r="AO4" s="277"/>
      <c r="AP4" s="200"/>
      <c r="AQ4" s="200"/>
      <c r="AS4" s="155"/>
    </row>
    <row r="5" spans="1:45" ht="40.5" customHeight="1" x14ac:dyDescent="0.2">
      <c r="A5" s="202" t="s">
        <v>9</v>
      </c>
      <c r="B5" s="202" t="s">
        <v>0</v>
      </c>
      <c r="C5" s="202" t="s">
        <v>36</v>
      </c>
      <c r="D5" s="202" t="s">
        <v>37</v>
      </c>
      <c r="E5" s="202" t="s">
        <v>7</v>
      </c>
      <c r="F5" s="202" t="s">
        <v>51</v>
      </c>
      <c r="G5" s="202" t="s">
        <v>1</v>
      </c>
      <c r="H5" s="202" t="s">
        <v>2</v>
      </c>
      <c r="I5" s="202" t="s">
        <v>3</v>
      </c>
      <c r="J5" s="202" t="s">
        <v>59</v>
      </c>
      <c r="K5" s="202" t="s">
        <v>165</v>
      </c>
      <c r="L5" s="202" t="s">
        <v>112</v>
      </c>
      <c r="M5" s="202" t="s">
        <v>4</v>
      </c>
      <c r="N5" s="202" t="s">
        <v>158</v>
      </c>
      <c r="O5" s="202" t="s">
        <v>95</v>
      </c>
      <c r="P5" s="202" t="s">
        <v>35</v>
      </c>
      <c r="Q5" s="202" t="s">
        <v>150</v>
      </c>
      <c r="R5" s="202" t="s">
        <v>30</v>
      </c>
      <c r="S5" s="202" t="s">
        <v>32</v>
      </c>
      <c r="T5" s="202" t="s">
        <v>27</v>
      </c>
      <c r="U5" s="202" t="s">
        <v>29</v>
      </c>
      <c r="V5" s="202" t="s">
        <v>34</v>
      </c>
      <c r="W5" s="202" t="s">
        <v>35</v>
      </c>
      <c r="X5" s="202" t="s">
        <v>19</v>
      </c>
      <c r="Y5" s="202" t="s">
        <v>198</v>
      </c>
      <c r="Z5" s="202" t="s">
        <v>78</v>
      </c>
      <c r="AA5" s="202" t="s">
        <v>89</v>
      </c>
      <c r="AB5" s="202" t="s">
        <v>146</v>
      </c>
      <c r="AC5" s="202" t="s">
        <v>193</v>
      </c>
      <c r="AD5" s="202" t="s">
        <v>113</v>
      </c>
      <c r="AE5" s="202" t="s">
        <v>23</v>
      </c>
      <c r="AF5" s="202" t="s">
        <v>123</v>
      </c>
      <c r="AG5" s="202" t="s">
        <v>145</v>
      </c>
      <c r="AH5" s="202" t="s">
        <v>127</v>
      </c>
      <c r="AI5" s="202" t="s">
        <v>131</v>
      </c>
      <c r="AJ5" s="202" t="s">
        <v>133</v>
      </c>
      <c r="AK5" s="202" t="s">
        <v>138</v>
      </c>
      <c r="AL5" s="202" t="s">
        <v>149</v>
      </c>
      <c r="AM5" s="202" t="s">
        <v>139</v>
      </c>
      <c r="AN5" s="202" t="s">
        <v>140</v>
      </c>
      <c r="AO5" s="202" t="s">
        <v>191</v>
      </c>
      <c r="AP5" s="202" t="s">
        <v>77</v>
      </c>
      <c r="AQ5" s="203" t="s">
        <v>5</v>
      </c>
      <c r="AS5" s="157"/>
    </row>
    <row r="6" spans="1:45" s="204" customFormat="1" ht="15" customHeight="1" x14ac:dyDescent="0.2">
      <c r="A6" s="208">
        <v>1</v>
      </c>
      <c r="B6" s="134" t="str">
        <f>IF(OR(ISBLANK($A6),$A6=""),"",INDEX('Employee Register'!B:B,MATCH($A6,'Employee Register'!A:A,0),1))</f>
        <v>Adam Jones</v>
      </c>
      <c r="C6" s="135">
        <v>44075</v>
      </c>
      <c r="D6" s="135">
        <v>44104</v>
      </c>
      <c r="E6" s="29"/>
      <c r="F6" s="136"/>
      <c r="G6" s="136"/>
      <c r="H6" s="136"/>
      <c r="I6" s="137"/>
      <c r="J6" s="138"/>
      <c r="K6" s="138"/>
      <c r="L6" s="138"/>
      <c r="M6" s="142">
        <f>IF(OR(ISBLANK($A6),$A6=""),"",SUM($E6:$H6)*INDEX('Employee Register'!G:G,MATCH($A6,'Employee Register'!A:A,0),1)+IF(OR($X6,ISBLANK($X6)),$I6,0)*INDEX('Employee Register'!H:H,MATCH($A6,'Employee Register'!A:A,0),1)+J6)</f>
        <v>0</v>
      </c>
      <c r="N6" s="142">
        <f>IF(OR(ISBLANK($A6),$A6=""),"",(M6-J6)*INDEX('Employee Register'!U:U,MATCH($A6,'Employee Register'!A:A,0),1))</f>
        <v>0</v>
      </c>
      <c r="O6" s="142">
        <f>IF(OR(ISBLANK($A6),$A6=""),"",IF(M6=0,0,INDEX('Employee Register'!V:V,MATCH($A6,'Employee Register'!A:A,0),1)))</f>
        <v>0</v>
      </c>
      <c r="P6" s="142">
        <f>IF(OR(ISBLANK($A6),$A6=""),"",IF(M6=0,0,INDEX('Employee Register'!W:W,MATCH($A6,'Employee Register'!A:A,0),1)+K6))</f>
        <v>0</v>
      </c>
      <c r="Q6" s="142">
        <f t="shared" ref="Q6:Q37" si="0">IF(OR(ISBLANK($A6),$A6=""),"",CHOOSE(Z6,AN6/AG6,AL6/AG6)+AO6)</f>
        <v>0</v>
      </c>
      <c r="R6" s="142">
        <f>IF(OR(ISBLANK($A6),$A6=""),"",INDEX('Employee Register'!Y:Y,MATCH($A6,'Employee Register'!A:A,0))*$Y6)</f>
        <v>0</v>
      </c>
      <c r="S6" s="142">
        <f>IF(OR(ISBLANK($A6),$A6=""),"",INDEX('Employee Register'!Z:Z,MATCH($A6,'Employee Register'!A:A,0))*$Y6)</f>
        <v>0</v>
      </c>
      <c r="T6" s="142">
        <f>IF(OR(ISBLANK($A6),$A6=""),"",IF(SUMIF($A$6:$A6,A6,$AP$6:$AP6)&lt;='Federal Tax Tables New'!$N$5,AP6,IF('Federal Tax Tables New'!$N$5-SUMIF($A$6:$A6,A6,$AP$6:$AP6)+AP6&lt;=0,0,'Federal Tax Tables New'!$N$5-SUMIF($A$6:$A6,A6,$AP$6:$AP6)+AP6)))</f>
        <v>0</v>
      </c>
      <c r="U6" s="142">
        <f>IF(OR(ISBLANK($A6),$A6=""),"",CHOOSE(AC6,0,$M6*Settings!$B$19))</f>
        <v>0</v>
      </c>
      <c r="V6" s="142">
        <f>IF(OR(ISBLANK($A6),$A6=""),"",IF(M6=0,0,INDEX('Employee Register'!$AA:$AA,MATCH($A6,'Employee Register'!$A:$A,0),1)))</f>
        <v>0</v>
      </c>
      <c r="W6" s="142">
        <f>IF(OR(ISBLANK($A6),$A6=""),"",IF(M6=0,0,INDEX('Employee Register'!$AB:$AB,MATCH($A6,'Employee Register'!$A:$A,0),1)))</f>
        <v>0</v>
      </c>
      <c r="X6" s="133" t="b">
        <f>IF(OR(ISBLANK($A6),$A6=""),"",INDEX('Employee Register'!I:I,MATCH($A6,'Employee Register'!A:A,0))="No")</f>
        <v>0</v>
      </c>
      <c r="Y6" s="139">
        <f>IF(OR(ISBLANK($A6),$A6=""),"",$M6-$N6-$O6-$P6)</f>
        <v>0</v>
      </c>
      <c r="Z6" s="133">
        <f>IF(OR(ISBLANK($A6),$A6=""),"",MATCH(INDEX('Employee Register'!K:K,MATCH($A6,'Employee Register'!A:A,0)),Settings!$A$2:$A$3,0))</f>
        <v>1</v>
      </c>
      <c r="AA6" s="133">
        <f>IF(OR(ISBLANK($A6),$A6=""),"",CHOOSE(Z6,MATCH(INDEX('Employee Register'!O:O,MATCH($A6,'Employee Register'!A:A,0)),Settings!$A$6:$A$9,0),MATCH(INDEX('Employee Register'!L:L,MATCH($A6,'Employee Register'!A:A,0)),Settings!$A$12:$A$15,0)))</f>
        <v>2</v>
      </c>
      <c r="AB6" s="133">
        <f>IF(OR(ISBLANK($A6),$A6=""),"",CHOOSE(Z6,MATCH(INDEX('Employee Register'!P:P,MATCH($A6,'Employee Register'!A:A,0)),Settings!$A$22:$A$23,0),0))</f>
        <v>2</v>
      </c>
      <c r="AC6" s="133">
        <f>IF(OR(ISBLANK($A6),$A6=""),"",MATCH(INDEX('Employee Register'!X:X,MATCH($A6,'Employee Register'!A:A,0)),Settings!$A$26:$A$27,0))</f>
        <v>2</v>
      </c>
      <c r="AD6" s="133">
        <f>IF(OR(ISBLANK($A6),$A6=""),"",IF(Z6=2,INDEX('Employee Register'!M:M,MATCH($A6,'Employee Register'!A:A,0)),0))</f>
        <v>0</v>
      </c>
      <c r="AE6" s="143">
        <f>IF(OR(ISBLANK($A6),$A6=""),"",$AD6*INDEX('Federal Tax Tables New'!$B$56:$B$63,MATCH(INDEX('Employee Register'!J:J,MATCH($A6,'Employee Register'!A:A,0)),'Federal Tax Tables New'!$A$56:$A$63,0),1))</f>
        <v>0</v>
      </c>
      <c r="AF6" s="139">
        <f t="shared" ref="AF6:AF37" si="1">IF(OR(ISBLANK($A6),$A6=""),"",MAX($Y6-$AE6,0))</f>
        <v>0</v>
      </c>
      <c r="AG6" s="133">
        <f>IF(OR(ISBLANK($A6),$A6=""),"",INDEX('Federal Tax Tables New'!$C$56:$C$63,MATCH(INDEX('Employee Register'!J:J,MATCH($A6,'Employee Register'!A:A,0)),'Federal Tax Tables New'!$A$56:$A$63,0),1))</f>
        <v>12</v>
      </c>
      <c r="AH6" s="139">
        <f>IF(OR(ISBLANK($A6),$A6=""),"",IF(AF6&lt;CHOOSE(Z6,INDEX('Employee Register'!S:S,MATCH($A6,'Employee Register'!A:A,0)),0),0,AF6*AG6-CHOOSE(Z6,INDEX('Employee Register'!S:S,MATCH($A6,'Employee Register'!A:A,0))*AG6,0)))</f>
        <v>0</v>
      </c>
      <c r="AI6" s="139">
        <f>IF(OR(ISBLANK($A6),$A6=""),"",MAX(IF($Z6=1,CHOOSE(AB6,CHOOSE(AA6,0,INDEX('Federal Tax Tables New'!$F$33:$I$40,MATCH(AH6,'Federal Tax Tables New'!$F$33:$F$40,1),1),INDEX('Federal Tax Tables New'!$F$22:$I$29,MATCH(AH6,'Federal Tax Tables New'!$F$22:$F$29,1),1),INDEX('Federal Tax Tables New'!$F$44:$I$51,MATCH(AH6,'Federal Tax Tables New'!$F$44:$F$51,1),1)),CHOOSE(AA6,0,INDEX('Federal Tax Tables New'!$K$33:$N$40,MATCH(AH6,'Federal Tax Tables New'!$K$33:$K$40,1),1),INDEX('Federal Tax Tables New'!$K$22:$N$29,MATCH(AH6,'Federal Tax Tables New'!$K$22:$K$29,1),1),INDEX('Federal Tax Tables New'!$K$44:$N$51,MATCH(AH6,'Federal Tax Tables New'!$K$44:$K$51,1),1))),0),IF($Z6=2,CHOOSE(AA6,0,INDEX('Federal Tax Tables New'!$A$33:$D$40,MATCH(AH6,'Federal Tax Tables New'!$A$33:$A$40,1),1),INDEX('Federal Tax Tables New'!$A$22:$D$29,MATCH(AH6,'Federal Tax Tables New'!$A$22:$A$29,1),1),INDEX('Federal Tax Tables New'!$A$33:$D$40,MATCH(AH6,'Federal Tax Tables New'!$A$33:$A$40,1),1)),0)))</f>
        <v>0</v>
      </c>
      <c r="AJ6" s="139">
        <f>IF(OR(ISBLANK($A6),$A6=""),"",MAX(IF($Z6=1,CHOOSE(AB6,CHOOSE(AA6,0,INDEX('Federal Tax Tables New'!$F$33:$I$40,MATCH(AH6,'Federal Tax Tables New'!$F$33:$F$40,1),3),INDEX('Federal Tax Tables New'!$F$22:$I$29,MATCH(AH6,'Federal Tax Tables New'!$F$22:$F$29,1),3),INDEX('Federal Tax Tables New'!$F$44:$I$51,MATCH(AH6,'Federal Tax Tables New'!$F$44:$F$51,1),3)),CHOOSE(AA6,0,INDEX('Federal Tax Tables New'!$K$33:$N$40,MATCH(AH6,'Federal Tax Tables New'!$K$33:$K$40,1),3),INDEX('Federal Tax Tables New'!$K$22:$N$29,MATCH(AH6,'Federal Tax Tables New'!$K$22:$K$29,1),3),INDEX('Federal Tax Tables New'!$K$44:$N$51,MATCH(AH6,'Federal Tax Tables New'!$K$44:$K$51,1),3))),0),IF($Z6=2,CHOOSE(AA6,0,INDEX('Federal Tax Tables New'!$A$33:$D$40,MATCH(AH6,'Federal Tax Tables New'!$A$33:$A$40,1),3),INDEX('Federal Tax Tables New'!$A$22:$D$29,MATCH(AH6,'Federal Tax Tables New'!$A$22:$A$29,1),3),INDEX('Federal Tax Tables New'!$A$33:$D$40,MATCH(AH6,'Federal Tax Tables New'!$A$33:$A$40,1),3)),0)))</f>
        <v>0</v>
      </c>
      <c r="AK6" s="140">
        <f>IF(OR(ISBLANK($A6),$A6=""),"",MAX(IF($Z6=1,CHOOSE(AB6,CHOOSE(AA6,0,INDEX('Federal Tax Tables New'!$F$33:$I$40,MATCH(AH6,'Federal Tax Tables New'!$F$33:$F$40,1),4),INDEX('Federal Tax Tables New'!$F$22:$I$29,MATCH(AH6,'Federal Tax Tables New'!$F$22:$F$29,1),4),INDEX('Federal Tax Tables New'!$F$44:$I$51,MATCH(AH6,'Federal Tax Tables New'!$F$44:$F$51,1),4)),CHOOSE(AA6,0,INDEX('Federal Tax Tables New'!$K$33:$N$40,MATCH(AH6,'Federal Tax Tables New'!$K$33:$K$40,1),4),INDEX('Federal Tax Tables New'!$K$22:$N$29,MATCH(AH6,'Federal Tax Tables New'!$K$22:$K$29,1),4),INDEX('Federal Tax Tables New'!$K$44:$N$51,MATCH(AH6,'Federal Tax Tables New'!$K$44:$K$51,1),4))),0),IF($Z6=2,CHOOSE(AA6,0,INDEX('Federal Tax Tables New'!$A$33:$D$40,MATCH(AH6,'Federal Tax Tables New'!$A$33:$A$40,1),4),INDEX('Federal Tax Tables New'!$A$22:$D$29,MATCH(AH6,'Federal Tax Tables New'!$A$22:$A$29,1),4),INDEX('Federal Tax Tables New'!$A$33:$D$40,MATCH(AH6,'Federal Tax Tables New'!$A$33:$A$40,1),4)),0)))</f>
        <v>0</v>
      </c>
      <c r="AL6" s="139">
        <f>IF(OR(ISBLANK($A6),$A6=""),"",(AH6-AI6)*AK6+AJ6)</f>
        <v>0</v>
      </c>
      <c r="AM6" s="139">
        <f>IF(OR(ISBLANK($A6),$A6=""),"",CHOOSE(Z6,INDEX('Employee Register'!Q:Q,MATCH($A6,'Employee Register'!A:A,0))*'Federal Tax Tables New'!$H$5+INDEX('Employee Register'!R:R,MATCH($A6,'Employee Register'!A:A,0))*'Federal Tax Tables New'!$H$6,0))</f>
        <v>0</v>
      </c>
      <c r="AN6" s="139">
        <f t="shared" ref="AN6:AN37" si="2">IF(OR(ISBLANK($A6),$A6=""),"",CHOOSE(Z6,MAX(AL6-AM6,0),0))</f>
        <v>0</v>
      </c>
      <c r="AO6" s="139">
        <f>IF(OR(ISBLANK($A6),$A6=""),"",IF(OR(M6=0,AA6=1),0,CHOOSE(Z6,INDEX('Employee Register'!T:T,MATCH($A6,'Employee Register'!A:A,0)),INDEX('Employee Register'!N:N,MATCH($A6,'Employee Register'!A:A,0)))))</f>
        <v>0</v>
      </c>
      <c r="AP6" s="139">
        <f>IF(OR(ISBLANK($A6),$A6=""),"",CHOOSE(AC6,0,(M6-O6)*Settings!$B$18))</f>
        <v>0</v>
      </c>
      <c r="AQ6" s="144">
        <f t="shared" ref="AQ6:AQ37" si="3">IF(OR(ISBLANK($A6),$A6=""),"",MAX(L6+M6-N6-O6-P6-Q6-R6-S6-T6-U6-V6-W6,0))</f>
        <v>0</v>
      </c>
      <c r="AS6" s="157"/>
    </row>
    <row r="7" spans="1:45" s="204" customFormat="1" ht="15" customHeight="1" x14ac:dyDescent="0.2">
      <c r="A7" s="82">
        <v>2</v>
      </c>
      <c r="B7" s="50" t="str">
        <f>IF(OR(ISBLANK($A7),$A7=""),"",INDEX('Employee Register'!B:B,MATCH($A7,'Employee Register'!A:A,0),1))</f>
        <v>Nichola Brown</v>
      </c>
      <c r="C7" s="135">
        <v>44075</v>
      </c>
      <c r="D7" s="135">
        <v>44104</v>
      </c>
      <c r="E7" s="29">
        <f t="shared" ref="E7:E14" si="4">40*52/12</f>
        <v>173.33333333333334</v>
      </c>
      <c r="F7" s="29"/>
      <c r="G7" s="29"/>
      <c r="H7" s="29"/>
      <c r="I7" s="47"/>
      <c r="J7" s="48">
        <v>150</v>
      </c>
      <c r="K7" s="48"/>
      <c r="L7" s="48"/>
      <c r="M7" s="83">
        <f>IF(OR(ISBLANK($A7),$A7=""),"",SUM($E7:$H7)*INDEX('Employee Register'!G:G,MATCH($A7,'Employee Register'!A:A,0),1)+IF(OR($X7,ISBLANK($X7)),$I7,0)*INDEX('Employee Register'!H:H,MATCH($A7,'Employee Register'!A:A,0),1)+J7)</f>
        <v>4689.6000000000004</v>
      </c>
      <c r="N7" s="83">
        <f>IF(OR(ISBLANK($A7),$A7=""),"",(M7-J7)*INDEX('Employee Register'!U:U,MATCH($A7,'Employee Register'!A:A,0),1))</f>
        <v>136.18800000000002</v>
      </c>
      <c r="O7" s="142">
        <f>IF(OR(ISBLANK($A7),$A7=""),"",IF(M7=0,0,INDEX('Employee Register'!V:V,MATCH($A7,'Employee Register'!A:A,0),1)))</f>
        <v>0</v>
      </c>
      <c r="P7" s="142">
        <f>IF(OR(ISBLANK($A7),$A7=""),"",IF(M7=0,0,INDEX('Employee Register'!W:W,MATCH($A7,'Employee Register'!A:A,0),1)+K7))</f>
        <v>0</v>
      </c>
      <c r="Q7" s="83">
        <f t="shared" si="0"/>
        <v>381.0761066666667</v>
      </c>
      <c r="R7" s="83">
        <f>IF(OR(ISBLANK($A7),$A7=""),"",INDEX('Employee Register'!Y:Y,MATCH($A7,'Employee Register'!A:A,0))*$Y7)</f>
        <v>210.82297560000001</v>
      </c>
      <c r="S7" s="83">
        <f>IF(OR(ISBLANK($A7),$A7=""),"",INDEX('Employee Register'!Z:Z,MATCH($A7,'Employee Register'!A:A,0))*$Y7)</f>
        <v>0</v>
      </c>
      <c r="T7" s="83">
        <f>IF(OR(ISBLANK($A7),$A7=""),"",IF(SUMIF($A$6:$A7,A7,$AP$6:$AP7)&lt;='Federal Tax Tables New'!$N$5,AP7,IF('Federal Tax Tables New'!$N$5-SUMIF($A$6:$A7,A7,$AP$6:$AP7)+AP7&lt;=0,0,'Federal Tax Tables New'!$N$5-SUMIF($A$6:$A7,A7,$AP$6:$AP7)+AP7)))</f>
        <v>290.7552</v>
      </c>
      <c r="U7" s="83">
        <f>IF(OR(ISBLANK($A7),$A7=""),"",CHOOSE(AC7,0,$M7*Settings!$B$19))</f>
        <v>67.999200000000002</v>
      </c>
      <c r="V7" s="142">
        <f>IF(OR(ISBLANK($A7),$A7=""),"",IF(M7=0,0,INDEX('Employee Register'!$AA:$AA,MATCH($A7,'Employee Register'!$A:$A,0),1)))</f>
        <v>42</v>
      </c>
      <c r="W7" s="142">
        <f>IF(OR(ISBLANK($A7),$A7=""),"",IF(M7=0,0,INDEX('Employee Register'!$AB:$AB,MATCH($A7,'Employee Register'!$A:$A,0),1)))</f>
        <v>0</v>
      </c>
      <c r="X7" s="49" t="b">
        <f>IF(OR(ISBLANK($A7),$A7=""),"",INDEX('Employee Register'!I:I,MATCH($A7,'Employee Register'!A:A,0))="No")</f>
        <v>0</v>
      </c>
      <c r="Y7" s="51">
        <f t="shared" ref="Y7:Y70" si="5">IF(OR(ISBLANK($A7),$A7=""),"",$M7-$N7-$O7-$P7)</f>
        <v>4553.4120000000003</v>
      </c>
      <c r="Z7" s="49">
        <f>IF(OR(ISBLANK($A7),$A7=""),"",MATCH(INDEX('Employee Register'!K:K,MATCH($A7,'Employee Register'!A:A,0)),Settings!$A$2:$A$3,0))</f>
        <v>1</v>
      </c>
      <c r="AA7" s="49">
        <f>IF(OR(ISBLANK($A7),$A7=""),"",CHOOSE(Z7,MATCH(INDEX('Employee Register'!O:O,MATCH($A7,'Employee Register'!A:A,0)),Settings!$A$6:$A$9,0),MATCH(INDEX('Employee Register'!L:L,MATCH($A7,'Employee Register'!A:A,0)),Settings!$A$12:$A$15,0)))</f>
        <v>2</v>
      </c>
      <c r="AB7" s="49">
        <f>IF(OR(ISBLANK($A7),$A7=""),"",CHOOSE(Z7,MATCH(INDEX('Employee Register'!P:P,MATCH($A7,'Employee Register'!A:A,0)),Settings!$A$22:$A$23,0),0))</f>
        <v>2</v>
      </c>
      <c r="AC7" s="49">
        <f>IF(OR(ISBLANK($A7),$A7=""),"",MATCH(INDEX('Employee Register'!X:X,MATCH($A7,'Employee Register'!A:A,0)),Settings!$A$26:$A$27,0))</f>
        <v>2</v>
      </c>
      <c r="AD7" s="49">
        <f>IF(OR(ISBLANK($A7),$A7=""),"",IF(Z7=2,INDEX('Employee Register'!M:M,MATCH($A7,'Employee Register'!A:A,0)),0))</f>
        <v>0</v>
      </c>
      <c r="AE7" s="78">
        <f>IF(OR(ISBLANK($A7),$A7=""),"",$AD7*INDEX('Federal Tax Tables New'!$B$56:$B$63,MATCH(INDEX('Employee Register'!J:J,MATCH($A7,'Employee Register'!A:A,0)),'Federal Tax Tables New'!$A$56:$A$63,0),1))</f>
        <v>0</v>
      </c>
      <c r="AF7" s="51">
        <f t="shared" si="1"/>
        <v>4553.4120000000003</v>
      </c>
      <c r="AG7" s="49">
        <f>IF(OR(ISBLANK($A7),$A7=""),"",INDEX('Federal Tax Tables New'!$C$56:$C$63,MATCH(INDEX('Employee Register'!J:J,MATCH($A7,'Employee Register'!A:A,0)),'Federal Tax Tables New'!$A$56:$A$63,0),1))</f>
        <v>12</v>
      </c>
      <c r="AH7" s="139">
        <f>IF(OR(ISBLANK($A7),$A7=""),"",IF(AF7&lt;CHOOSE(Z7,INDEX('Employee Register'!S:S,MATCH($A7,'Employee Register'!A:A,0)),0),0,AF7*AG7-CHOOSE(Z7,INDEX('Employee Register'!S:S,MATCH($A7,'Employee Register'!A:A,0))*AG7,0)))</f>
        <v>54640.944000000003</v>
      </c>
      <c r="AI7" s="51">
        <f>IF(OR(ISBLANK($A7),$A7=""),"",MAX(IF($Z7=1,CHOOSE(AB7,CHOOSE(AA7,0,INDEX('Federal Tax Tables New'!$F$33:$I$40,MATCH(AH7,'Federal Tax Tables New'!$F$33:$F$40,1),1),INDEX('Federal Tax Tables New'!$F$22:$I$29,MATCH(AH7,'Federal Tax Tables New'!$F$22:$F$29,1),1),INDEX('Federal Tax Tables New'!$F$44:$I$51,MATCH(AH7,'Federal Tax Tables New'!$F$44:$F$51,1),1)),CHOOSE(AA7,0,INDEX('Federal Tax Tables New'!$K$33:$N$40,MATCH(AH7,'Federal Tax Tables New'!$K$33:$K$40,1),1),INDEX('Federal Tax Tables New'!$K$22:$N$29,MATCH(AH7,'Federal Tax Tables New'!$K$22:$K$29,1),1),INDEX('Federal Tax Tables New'!$K$44:$N$51,MATCH(AH7,'Federal Tax Tables New'!$K$44:$K$51,1),1))),0),IF($Z7=2,CHOOSE(AA7,0,INDEX('Federal Tax Tables New'!$A$33:$D$40,MATCH(AH7,'Federal Tax Tables New'!$A$33:$A$40,1),1),INDEX('Federal Tax Tables New'!$A$22:$D$29,MATCH(AH7,'Federal Tax Tables New'!$A$22:$A$29,1),1),INDEX('Federal Tax Tables New'!$A$33:$D$40,MATCH(AH7,'Federal Tax Tables New'!$A$33:$A$40,1),1)),0)))</f>
        <v>26200</v>
      </c>
      <c r="AJ7" s="51">
        <f>IF(OR(ISBLANK($A7),$A7=""),"",MAX(IF($Z7=1,CHOOSE(AB7,CHOOSE(AA7,0,INDEX('Federal Tax Tables New'!$F$33:$I$40,MATCH(AH7,'Federal Tax Tables New'!$F$33:$F$40,1),3),INDEX('Federal Tax Tables New'!$F$22:$I$29,MATCH(AH7,'Federal Tax Tables New'!$F$22:$F$29,1),3),INDEX('Federal Tax Tables New'!$F$44:$I$51,MATCH(AH7,'Federal Tax Tables New'!$F$44:$F$51,1),3)),CHOOSE(AA7,0,INDEX('Federal Tax Tables New'!$K$33:$N$40,MATCH(AH7,'Federal Tax Tables New'!$K$33:$K$40,1),3),INDEX('Federal Tax Tables New'!$K$22:$N$29,MATCH(AH7,'Federal Tax Tables New'!$K$22:$K$29,1),3),INDEX('Federal Tax Tables New'!$K$44:$N$51,MATCH(AH7,'Federal Tax Tables New'!$K$44:$K$51,1),3))),0),IF($Z7=2,CHOOSE(AA7,0,INDEX('Federal Tax Tables New'!$A$33:$D$40,MATCH(AH7,'Federal Tax Tables New'!$A$33:$A$40,1),3),INDEX('Federal Tax Tables New'!$A$22:$D$29,MATCH(AH7,'Federal Tax Tables New'!$A$22:$A$29,1),3),INDEX('Federal Tax Tables New'!$A$33:$D$40,MATCH(AH7,'Federal Tax Tables New'!$A$33:$A$40,1),3)),0)))</f>
        <v>1160</v>
      </c>
      <c r="AK7" s="79">
        <f>IF(OR(ISBLANK($A7),$A7=""),"",MAX(IF($Z7=1,CHOOSE(AB7,CHOOSE(AA7,0,INDEX('Federal Tax Tables New'!$F$33:$I$40,MATCH(AH7,'Federal Tax Tables New'!$F$33:$F$40,1),4),INDEX('Federal Tax Tables New'!$F$22:$I$29,MATCH(AH7,'Federal Tax Tables New'!$F$22:$F$29,1),4),INDEX('Federal Tax Tables New'!$F$44:$I$51,MATCH(AH7,'Federal Tax Tables New'!$F$44:$F$51,1),4)),CHOOSE(AA7,0,INDEX('Federal Tax Tables New'!$K$33:$N$40,MATCH(AH7,'Federal Tax Tables New'!$K$33:$K$40,1),4),INDEX('Federal Tax Tables New'!$K$22:$N$29,MATCH(AH7,'Federal Tax Tables New'!$K$22:$K$29,1),4),INDEX('Federal Tax Tables New'!$K$44:$N$51,MATCH(AH7,'Federal Tax Tables New'!$K$44:$K$51,1),4))),0),IF($Z7=2,CHOOSE(AA7,0,INDEX('Federal Tax Tables New'!$A$33:$D$40,MATCH(AH7,'Federal Tax Tables New'!$A$33:$A$40,1),4),INDEX('Federal Tax Tables New'!$A$22:$D$29,MATCH(AH7,'Federal Tax Tables New'!$A$22:$A$29,1),4),INDEX('Federal Tax Tables New'!$A$33:$D$40,MATCH(AH7,'Federal Tax Tables New'!$A$33:$A$40,1),4)),0)))</f>
        <v>0.12</v>
      </c>
      <c r="AL7" s="51">
        <f t="shared" ref="AL7:AL70" si="6">IF(OR(ISBLANK($A7),$A7=""),"",(AH7-AI7)*AK7+AJ7)</f>
        <v>4572.9132800000007</v>
      </c>
      <c r="AM7" s="51">
        <f>IF(OR(ISBLANK($A7),$A7=""),"",CHOOSE(Z7,INDEX('Employee Register'!Q:Q,MATCH($A7,'Employee Register'!A:A,0))*'Federal Tax Tables New'!$H$5+INDEX('Employee Register'!R:R,MATCH($A7,'Employee Register'!A:A,0))*'Federal Tax Tables New'!$H$6,0))</f>
        <v>0</v>
      </c>
      <c r="AN7" s="51">
        <f t="shared" si="2"/>
        <v>4572.9132800000007</v>
      </c>
      <c r="AO7" s="139">
        <f>IF(OR(ISBLANK($A7),$A7=""),"",IF(OR(M7=0,AA7=1),0,CHOOSE(Z7,INDEX('Employee Register'!T:T,MATCH($A7,'Employee Register'!A:A,0)),INDEX('Employee Register'!N:N,MATCH($A7,'Employee Register'!A:A,0)))))</f>
        <v>0</v>
      </c>
      <c r="AP7" s="51">
        <f>IF(OR(ISBLANK($A7),$A7=""),"",CHOOSE(AC7,0,(M7-O7)*Settings!$B$18))</f>
        <v>290.7552</v>
      </c>
      <c r="AQ7" s="84">
        <f t="shared" si="3"/>
        <v>3560.7585177333335</v>
      </c>
      <c r="AS7" s="157"/>
    </row>
    <row r="8" spans="1:45" s="204" customFormat="1" ht="15" customHeight="1" x14ac:dyDescent="0.2">
      <c r="A8" s="82">
        <v>3</v>
      </c>
      <c r="B8" s="50" t="str">
        <f>IF(OR(ISBLANK($A8),$A8=""),"",INDEX('Employee Register'!B:B,MATCH($A8,'Employee Register'!A:A,0),1))</f>
        <v>Benny Erwin</v>
      </c>
      <c r="C8" s="135">
        <v>44075</v>
      </c>
      <c r="D8" s="135">
        <v>44104</v>
      </c>
      <c r="E8" s="29">
        <f t="shared" si="4"/>
        <v>173.33333333333334</v>
      </c>
      <c r="F8" s="29"/>
      <c r="G8" s="29"/>
      <c r="H8" s="29"/>
      <c r="I8" s="47"/>
      <c r="J8" s="48"/>
      <c r="K8" s="48"/>
      <c r="L8" s="48"/>
      <c r="M8" s="83">
        <f>IF(OR(ISBLANK($A8),$A8=""),"",SUM($E8:$H8)*INDEX('Employee Register'!G:G,MATCH($A8,'Employee Register'!A:A,0),1)+IF(OR($X8,ISBLANK($X8)),$I8,0)*INDEX('Employee Register'!H:H,MATCH($A8,'Employee Register'!A:A,0),1)+J8)</f>
        <v>4064.666666666667</v>
      </c>
      <c r="N8" s="83">
        <f>IF(OR(ISBLANK($A8),$A8=""),"",(M8-J8)*INDEX('Employee Register'!U:U,MATCH($A8,'Employee Register'!A:A,0),1))</f>
        <v>182.91</v>
      </c>
      <c r="O8" s="142">
        <f>IF(OR(ISBLANK($A8),$A8=""),"",IF(M8=0,0,INDEX('Employee Register'!V:V,MATCH($A8,'Employee Register'!A:A,0),1)))</f>
        <v>0</v>
      </c>
      <c r="P8" s="142">
        <f>IF(OR(ISBLANK($A8),$A8=""),"",IF(M8=0,0,INDEX('Employee Register'!W:W,MATCH($A8,'Employee Register'!A:A,0),1)+K8))</f>
        <v>0</v>
      </c>
      <c r="Q8" s="83">
        <f t="shared" si="0"/>
        <v>109.00900000000009</v>
      </c>
      <c r="R8" s="83">
        <f>IF(OR(ISBLANK($A8),$A8=""),"",INDEX('Employee Register'!Y:Y,MATCH($A8,'Employee Register'!A:A,0))*$Y8)</f>
        <v>179.7253336666667</v>
      </c>
      <c r="S8" s="83">
        <f>IF(OR(ISBLANK($A8),$A8=""),"",INDEX('Employee Register'!Z:Z,MATCH($A8,'Employee Register'!A:A,0))*$Y8)</f>
        <v>0</v>
      </c>
      <c r="T8" s="83">
        <f>IF(OR(ISBLANK($A8),$A8=""),"",IF(SUMIF($A$6:$A8,A8,$AP$6:$AP8)&lt;='Federal Tax Tables New'!$N$5,AP8,IF('Federal Tax Tables New'!$N$5-SUMIF($A$6:$A8,A8,$AP$6:$AP8)+AP8&lt;=0,0,'Federal Tax Tables New'!$N$5-SUMIF($A$6:$A8,A8,$AP$6:$AP8)+AP8)))</f>
        <v>252.00933333333336</v>
      </c>
      <c r="U8" s="83">
        <f>IF(OR(ISBLANK($A8),$A8=""),"",CHOOSE(AC8,0,$M8*Settings!$B$19))</f>
        <v>58.937666666666672</v>
      </c>
      <c r="V8" s="142">
        <f>IF(OR(ISBLANK($A8),$A8=""),"",IF(M8=0,0,INDEX('Employee Register'!$AA:$AA,MATCH($A8,'Employee Register'!$A:$A,0),1)))</f>
        <v>14</v>
      </c>
      <c r="W8" s="142">
        <f>IF(OR(ISBLANK($A8),$A8=""),"",IF(M8=0,0,INDEX('Employee Register'!$AB:$AB,MATCH($A8,'Employee Register'!$A:$A,0),1)))</f>
        <v>30</v>
      </c>
      <c r="X8" s="49" t="b">
        <f>IF(OR(ISBLANK($A8),$A8=""),"",INDEX('Employee Register'!I:I,MATCH($A8,'Employee Register'!A:A,0))="No")</f>
        <v>1</v>
      </c>
      <c r="Y8" s="51">
        <f t="shared" si="5"/>
        <v>3881.7566666666671</v>
      </c>
      <c r="Z8" s="49">
        <f>IF(OR(ISBLANK($A8),$A8=""),"",MATCH(INDEX('Employee Register'!K:K,MATCH($A8,'Employee Register'!A:A,0)),Settings!$A$2:$A$3,0))</f>
        <v>2</v>
      </c>
      <c r="AA8" s="49">
        <f>IF(OR(ISBLANK($A8),$A8=""),"",CHOOSE(Z8,MATCH(INDEX('Employee Register'!O:O,MATCH($A8,'Employee Register'!A:A,0)),Settings!$A$6:$A$9,0),MATCH(INDEX('Employee Register'!L:L,MATCH($A8,'Employee Register'!A:A,0)),Settings!$A$12:$A$15,0)))</f>
        <v>3</v>
      </c>
      <c r="AB8" s="49">
        <f>IF(OR(ISBLANK($A8),$A8=""),"",CHOOSE(Z8,MATCH(INDEX('Employee Register'!P:P,MATCH($A8,'Employee Register'!A:A,0)),Settings!$A$22:$A$23,0),0))</f>
        <v>0</v>
      </c>
      <c r="AC8" s="49">
        <f>IF(OR(ISBLANK($A8),$A8=""),"",MATCH(INDEX('Employee Register'!X:X,MATCH($A8,'Employee Register'!A:A,0)),Settings!$A$26:$A$27,0))</f>
        <v>2</v>
      </c>
      <c r="AD8" s="49">
        <f>IF(OR(ISBLANK($A8),$A8=""),"",IF(Z8=2,INDEX('Employee Register'!M:M,MATCH($A8,'Employee Register'!A:A,0)),0))</f>
        <v>4</v>
      </c>
      <c r="AE8" s="78">
        <f>IF(OR(ISBLANK($A8),$A8=""),"",$AD8*INDEX('Federal Tax Tables New'!$B$56:$B$63,MATCH(INDEX('Employee Register'!J:J,MATCH($A8,'Employee Register'!A:A,0)),'Federal Tax Tables New'!$A$56:$A$63,0),1))</f>
        <v>1433.3333333333333</v>
      </c>
      <c r="AF8" s="51">
        <f t="shared" si="1"/>
        <v>2448.4233333333341</v>
      </c>
      <c r="AG8" s="49">
        <f>IF(OR(ISBLANK($A8),$A8=""),"",INDEX('Federal Tax Tables New'!$C$56:$C$63,MATCH(INDEX('Employee Register'!J:J,MATCH($A8,'Employee Register'!A:A,0)),'Federal Tax Tables New'!$A$56:$A$63,0),1))</f>
        <v>12</v>
      </c>
      <c r="AH8" s="139">
        <f>IF(OR(ISBLANK($A8),$A8=""),"",IF(AF8&lt;CHOOSE(Z8,INDEX('Employee Register'!S:S,MATCH($A8,'Employee Register'!A:A,0)),0),0,AF8*AG8-CHOOSE(Z8,INDEX('Employee Register'!S:S,MATCH($A8,'Employee Register'!A:A,0))*AG8,0)))</f>
        <v>29381.080000000009</v>
      </c>
      <c r="AI8" s="51">
        <f>IF(OR(ISBLANK($A8),$A8=""),"",MAX(IF($Z8=1,CHOOSE(AB8,CHOOSE(AA8,0,INDEX('Federal Tax Tables New'!$F$33:$I$40,MATCH(AH8,'Federal Tax Tables New'!$F$33:$F$40,1),1),INDEX('Federal Tax Tables New'!$F$22:$I$29,MATCH(AH8,'Federal Tax Tables New'!$F$22:$F$29,1),1),INDEX('Federal Tax Tables New'!$F$44:$I$51,MATCH(AH8,'Federal Tax Tables New'!$F$44:$F$51,1),1)),CHOOSE(AA8,0,INDEX('Federal Tax Tables New'!$K$33:$N$40,MATCH(AH8,'Federal Tax Tables New'!$K$33:$K$40,1),1),INDEX('Federal Tax Tables New'!$K$22:$N$29,MATCH(AH8,'Federal Tax Tables New'!$K$22:$K$29,1),1),INDEX('Federal Tax Tables New'!$K$44:$N$51,MATCH(AH8,'Federal Tax Tables New'!$K$44:$K$51,1),1))),0),IF($Z8=2,CHOOSE(AA8,0,INDEX('Federal Tax Tables New'!$A$33:$D$40,MATCH(AH8,'Federal Tax Tables New'!$A$33:$A$40,1),1),INDEX('Federal Tax Tables New'!$A$22:$D$29,MATCH(AH8,'Federal Tax Tables New'!$A$22:$A$29,1),1),INDEX('Federal Tax Tables New'!$A$33:$D$40,MATCH(AH8,'Federal Tax Tables New'!$A$33:$A$40,1),1)),0)))</f>
        <v>16300</v>
      </c>
      <c r="AJ8" s="51">
        <f>IF(OR(ISBLANK($A8),$A8=""),"",MAX(IF($Z8=1,CHOOSE(AB8,CHOOSE(AA8,0,INDEX('Federal Tax Tables New'!$F$33:$I$40,MATCH(AH8,'Federal Tax Tables New'!$F$33:$F$40,1),3),INDEX('Federal Tax Tables New'!$F$22:$I$29,MATCH(AH8,'Federal Tax Tables New'!$F$22:$F$29,1),3),INDEX('Federal Tax Tables New'!$F$44:$I$51,MATCH(AH8,'Federal Tax Tables New'!$F$44:$F$51,1),3)),CHOOSE(AA8,0,INDEX('Federal Tax Tables New'!$K$33:$N$40,MATCH(AH8,'Federal Tax Tables New'!$K$33:$K$40,1),3),INDEX('Federal Tax Tables New'!$K$22:$N$29,MATCH(AH8,'Federal Tax Tables New'!$K$22:$K$29,1),3),INDEX('Federal Tax Tables New'!$K$44:$N$51,MATCH(AH8,'Federal Tax Tables New'!$K$44:$K$51,1),3))),0),IF($Z8=2,CHOOSE(AA8,0,INDEX('Federal Tax Tables New'!$A$33:$D$40,MATCH(AH8,'Federal Tax Tables New'!$A$33:$A$40,1),3),INDEX('Federal Tax Tables New'!$A$22:$D$29,MATCH(AH8,'Federal Tax Tables New'!$A$22:$A$29,1),3),INDEX('Federal Tax Tables New'!$A$33:$D$40,MATCH(AH8,'Federal Tax Tables New'!$A$33:$A$40,1),3)),0)))</f>
        <v>0</v>
      </c>
      <c r="AK8" s="79">
        <f>IF(OR(ISBLANK($A8),$A8=""),"",MAX(IF($Z8=1,CHOOSE(AB8,CHOOSE(AA8,0,INDEX('Federal Tax Tables New'!$F$33:$I$40,MATCH(AH8,'Federal Tax Tables New'!$F$33:$F$40,1),4),INDEX('Federal Tax Tables New'!$F$22:$I$29,MATCH(AH8,'Federal Tax Tables New'!$F$22:$F$29,1),4),INDEX('Federal Tax Tables New'!$F$44:$I$51,MATCH(AH8,'Federal Tax Tables New'!$F$44:$F$51,1),4)),CHOOSE(AA8,0,INDEX('Federal Tax Tables New'!$K$33:$N$40,MATCH(AH8,'Federal Tax Tables New'!$K$33:$K$40,1),4),INDEX('Federal Tax Tables New'!$K$22:$N$29,MATCH(AH8,'Federal Tax Tables New'!$K$22:$K$29,1),4),INDEX('Federal Tax Tables New'!$K$44:$N$51,MATCH(AH8,'Federal Tax Tables New'!$K$44:$K$51,1),4))),0),IF($Z8=2,CHOOSE(AA8,0,INDEX('Federal Tax Tables New'!$A$33:$D$40,MATCH(AH8,'Federal Tax Tables New'!$A$33:$A$40,1),4),INDEX('Federal Tax Tables New'!$A$22:$D$29,MATCH(AH8,'Federal Tax Tables New'!$A$22:$A$29,1),4),INDEX('Federal Tax Tables New'!$A$33:$D$40,MATCH(AH8,'Federal Tax Tables New'!$A$33:$A$40,1),4)),0)))</f>
        <v>0.1</v>
      </c>
      <c r="AL8" s="51">
        <f t="shared" si="6"/>
        <v>1308.1080000000011</v>
      </c>
      <c r="AM8" s="51">
        <f>IF(OR(ISBLANK($A8),$A8=""),"",CHOOSE(Z8,INDEX('Employee Register'!Q:Q,MATCH($A8,'Employee Register'!A:A,0))*'Federal Tax Tables New'!$H$5+INDEX('Employee Register'!R:R,MATCH($A8,'Employee Register'!A:A,0))*'Federal Tax Tables New'!$H$6,0))</f>
        <v>0</v>
      </c>
      <c r="AN8" s="51">
        <f t="shared" si="2"/>
        <v>0</v>
      </c>
      <c r="AO8" s="139">
        <f>IF(OR(ISBLANK($A8),$A8=""),"",IF(OR(M8=0,AA8=1),0,CHOOSE(Z8,INDEX('Employee Register'!T:T,MATCH($A8,'Employee Register'!A:A,0)),INDEX('Employee Register'!N:N,MATCH($A8,'Employee Register'!A:A,0)))))</f>
        <v>0</v>
      </c>
      <c r="AP8" s="51">
        <f>IF(OR(ISBLANK($A8),$A8=""),"",CHOOSE(AC8,0,(M8-O8)*Settings!$B$18))</f>
        <v>252.00933333333336</v>
      </c>
      <c r="AQ8" s="84">
        <f t="shared" si="3"/>
        <v>3238.0753330000002</v>
      </c>
    </row>
    <row r="9" spans="1:45" s="204" customFormat="1" ht="15" customHeight="1" x14ac:dyDescent="0.2">
      <c r="A9" s="82">
        <v>1</v>
      </c>
      <c r="B9" s="50" t="str">
        <f>IF(OR(ISBLANK($A9),$A9=""),"",INDEX('Employee Register'!B:B,MATCH($A9,'Employee Register'!A:A,0),1))</f>
        <v>Adam Jones</v>
      </c>
      <c r="C9" s="46">
        <v>44105</v>
      </c>
      <c r="D9" s="46">
        <v>44135</v>
      </c>
      <c r="E9" s="29">
        <f t="shared" si="4"/>
        <v>173.33333333333334</v>
      </c>
      <c r="F9" s="29"/>
      <c r="G9" s="29"/>
      <c r="H9" s="29"/>
      <c r="I9" s="47"/>
      <c r="J9" s="48"/>
      <c r="K9" s="48"/>
      <c r="L9" s="48"/>
      <c r="M9" s="83">
        <f>IF(OR(ISBLANK($A9),$A9=""),"",SUM($E9:$H9)*INDEX('Employee Register'!G:G,MATCH($A9,'Employee Register'!A:A,0),1)+IF(OR($X9,ISBLANK($X9)),$I9,0)*INDEX('Employee Register'!H:H,MATCH($A9,'Employee Register'!A:A,0),1)+J9)</f>
        <v>3499.6000000000004</v>
      </c>
      <c r="N9" s="83">
        <f>IF(OR(ISBLANK($A9),$A9=""),"",(M9-J9)*INDEX('Employee Register'!U:U,MATCH($A9,'Employee Register'!A:A,0),1))</f>
        <v>139.98400000000001</v>
      </c>
      <c r="O9" s="142">
        <f>IF(OR(ISBLANK($A9),$A9=""),"",IF(M9=0,0,INDEX('Employee Register'!V:V,MATCH($A9,'Employee Register'!A:A,0),1)))</f>
        <v>0</v>
      </c>
      <c r="P9" s="142">
        <f>IF(OR(ISBLANK($A9),$A9=""),"",IF(M9=0,0,INDEX('Employee Register'!W:W,MATCH($A9,'Employee Register'!A:A,0),1)+K9))</f>
        <v>0</v>
      </c>
      <c r="Q9" s="83">
        <f t="shared" si="0"/>
        <v>275.82058666666671</v>
      </c>
      <c r="R9" s="83">
        <f>IF(OR(ISBLANK($A9),$A9=""),"",INDEX('Employee Register'!Y:Y,MATCH($A9,'Employee Register'!A:A,0))*$Y9)</f>
        <v>155.55022080000003</v>
      </c>
      <c r="S9" s="83">
        <f>IF(OR(ISBLANK($A9),$A9=""),"",INDEX('Employee Register'!Z:Z,MATCH($A9,'Employee Register'!A:A,0))*$Y9)</f>
        <v>0</v>
      </c>
      <c r="T9" s="83">
        <f>IF(OR(ISBLANK($A9),$A9=""),"",IF(SUMIF($A$6:$A9,A9,$AP$6:$AP9)&lt;='Federal Tax Tables New'!$N$5,AP9,IF('Federal Tax Tables New'!$N$5-SUMIF($A$6:$A9,A9,$AP$6:$AP9)+AP9&lt;=0,0,'Federal Tax Tables New'!$N$5-SUMIF($A$6:$A9,A9,$AP$6:$AP9)+AP9)))</f>
        <v>216.97520000000003</v>
      </c>
      <c r="U9" s="83">
        <f>IF(OR(ISBLANK($A9),$A9=""),"",CHOOSE(AC9,0,$M9*Settings!$B$19))</f>
        <v>50.744200000000006</v>
      </c>
      <c r="V9" s="142">
        <f>IF(OR(ISBLANK($A9),$A9=""),"",IF(M9=0,0,INDEX('Employee Register'!$AA:$AA,MATCH($A9,'Employee Register'!$A:$A,0),1)))</f>
        <v>45</v>
      </c>
      <c r="W9" s="142">
        <f>IF(OR(ISBLANK($A9),$A9=""),"",IF(M9=0,0,INDEX('Employee Register'!$AB:$AB,MATCH($A9,'Employee Register'!$A:$A,0),1)))</f>
        <v>0</v>
      </c>
      <c r="X9" s="49" t="b">
        <f>IF(OR(ISBLANK($A9),$A9=""),"",INDEX('Employee Register'!I:I,MATCH($A9,'Employee Register'!A:A,0))="No")</f>
        <v>0</v>
      </c>
      <c r="Y9" s="51">
        <f t="shared" si="5"/>
        <v>3359.6160000000004</v>
      </c>
      <c r="Z9" s="49">
        <f>IF(OR(ISBLANK($A9),$A9=""),"",MATCH(INDEX('Employee Register'!K:K,MATCH($A9,'Employee Register'!A:A,0)),Settings!$A$2:$A$3,0))</f>
        <v>1</v>
      </c>
      <c r="AA9" s="49">
        <f>IF(OR(ISBLANK($A9),$A9=""),"",CHOOSE(Z9,MATCH(INDEX('Employee Register'!O:O,MATCH($A9,'Employee Register'!A:A,0)),Settings!$A$6:$A$9,0),MATCH(INDEX('Employee Register'!L:L,MATCH($A9,'Employee Register'!A:A,0)),Settings!$A$12:$A$15,0)))</f>
        <v>2</v>
      </c>
      <c r="AB9" s="49">
        <f>IF(OR(ISBLANK($A9),$A9=""),"",CHOOSE(Z9,MATCH(INDEX('Employee Register'!P:P,MATCH($A9,'Employee Register'!A:A,0)),Settings!$A$22:$A$23,0),0))</f>
        <v>2</v>
      </c>
      <c r="AC9" s="49">
        <f>IF(OR(ISBLANK($A9),$A9=""),"",MATCH(INDEX('Employee Register'!X:X,MATCH($A9,'Employee Register'!A:A,0)),Settings!$A$26:$A$27,0))</f>
        <v>2</v>
      </c>
      <c r="AD9" s="49">
        <f>IF(OR(ISBLANK($A9),$A9=""),"",IF(Z9=2,INDEX('Employee Register'!M:M,MATCH($A9,'Employee Register'!A:A,0)),0))</f>
        <v>0</v>
      </c>
      <c r="AE9" s="78">
        <f>IF(OR(ISBLANK($A9),$A9=""),"",$AD9*INDEX('Federal Tax Tables New'!$B$56:$B$63,MATCH(INDEX('Employee Register'!J:J,MATCH($A9,'Employee Register'!A:A,0)),'Federal Tax Tables New'!$A$56:$A$63,0),1))</f>
        <v>0</v>
      </c>
      <c r="AF9" s="51">
        <f t="shared" si="1"/>
        <v>3359.6160000000004</v>
      </c>
      <c r="AG9" s="49">
        <f>IF(OR(ISBLANK($A9),$A9=""),"",INDEX('Federal Tax Tables New'!$C$56:$C$63,MATCH(INDEX('Employee Register'!J:J,MATCH($A9,'Employee Register'!A:A,0)),'Federal Tax Tables New'!$A$56:$A$63,0),1))</f>
        <v>12</v>
      </c>
      <c r="AH9" s="139">
        <f>IF(OR(ISBLANK($A9),$A9=""),"",IF(AF9&lt;CHOOSE(Z9,INDEX('Employee Register'!S:S,MATCH($A9,'Employee Register'!A:A,0)),0),0,AF9*AG9-CHOOSE(Z9,INDEX('Employee Register'!S:S,MATCH($A9,'Employee Register'!A:A,0))*AG9,0)))</f>
        <v>39115.392000000007</v>
      </c>
      <c r="AI9" s="51">
        <f>IF(OR(ISBLANK($A9),$A9=""),"",MAX(IF($Z9=1,CHOOSE(AB9,CHOOSE(AA9,0,INDEX('Federal Tax Tables New'!$F$33:$I$40,MATCH(AH9,'Federal Tax Tables New'!$F$33:$F$40,1),1),INDEX('Federal Tax Tables New'!$F$22:$I$29,MATCH(AH9,'Federal Tax Tables New'!$F$22:$F$29,1),1),INDEX('Federal Tax Tables New'!$F$44:$I$51,MATCH(AH9,'Federal Tax Tables New'!$F$44:$F$51,1),1)),CHOOSE(AA9,0,INDEX('Federal Tax Tables New'!$K$33:$N$40,MATCH(AH9,'Federal Tax Tables New'!$K$33:$K$40,1),1),INDEX('Federal Tax Tables New'!$K$22:$N$29,MATCH(AH9,'Federal Tax Tables New'!$K$22:$K$29,1),1),INDEX('Federal Tax Tables New'!$K$44:$N$51,MATCH(AH9,'Federal Tax Tables New'!$K$44:$K$51,1),1))),0),IF($Z9=2,CHOOSE(AA9,0,INDEX('Federal Tax Tables New'!$A$33:$D$40,MATCH(AH9,'Federal Tax Tables New'!$A$33:$A$40,1),1),INDEX('Federal Tax Tables New'!$A$22:$D$29,MATCH(AH9,'Federal Tax Tables New'!$A$22:$A$29,1),1),INDEX('Federal Tax Tables New'!$A$33:$D$40,MATCH(AH9,'Federal Tax Tables New'!$A$33:$A$40,1),1)),0)))</f>
        <v>26200</v>
      </c>
      <c r="AJ9" s="51">
        <f>IF(OR(ISBLANK($A9),$A9=""),"",MAX(IF($Z9=1,CHOOSE(AB9,CHOOSE(AA9,0,INDEX('Federal Tax Tables New'!$F$33:$I$40,MATCH(AH9,'Federal Tax Tables New'!$F$33:$F$40,1),3),INDEX('Federal Tax Tables New'!$F$22:$I$29,MATCH(AH9,'Federal Tax Tables New'!$F$22:$F$29,1),3),INDEX('Federal Tax Tables New'!$F$44:$I$51,MATCH(AH9,'Federal Tax Tables New'!$F$44:$F$51,1),3)),CHOOSE(AA9,0,INDEX('Federal Tax Tables New'!$K$33:$N$40,MATCH(AH9,'Federal Tax Tables New'!$K$33:$K$40,1),3),INDEX('Federal Tax Tables New'!$K$22:$N$29,MATCH(AH9,'Federal Tax Tables New'!$K$22:$K$29,1),3),INDEX('Federal Tax Tables New'!$K$44:$N$51,MATCH(AH9,'Federal Tax Tables New'!$K$44:$K$51,1),3))),0),IF($Z9=2,CHOOSE(AA9,0,INDEX('Federal Tax Tables New'!$A$33:$D$40,MATCH(AH9,'Federal Tax Tables New'!$A$33:$A$40,1),3),INDEX('Federal Tax Tables New'!$A$22:$D$29,MATCH(AH9,'Federal Tax Tables New'!$A$22:$A$29,1),3),INDEX('Federal Tax Tables New'!$A$33:$D$40,MATCH(AH9,'Federal Tax Tables New'!$A$33:$A$40,1),3)),0)))</f>
        <v>1160</v>
      </c>
      <c r="AK9" s="79">
        <f>IF(OR(ISBLANK($A9),$A9=""),"",MAX(IF($Z9=1,CHOOSE(AB9,CHOOSE(AA9,0,INDEX('Federal Tax Tables New'!$F$33:$I$40,MATCH(AH9,'Federal Tax Tables New'!$F$33:$F$40,1),4),INDEX('Federal Tax Tables New'!$F$22:$I$29,MATCH(AH9,'Federal Tax Tables New'!$F$22:$F$29,1),4),INDEX('Federal Tax Tables New'!$F$44:$I$51,MATCH(AH9,'Federal Tax Tables New'!$F$44:$F$51,1),4)),CHOOSE(AA9,0,INDEX('Federal Tax Tables New'!$K$33:$N$40,MATCH(AH9,'Federal Tax Tables New'!$K$33:$K$40,1),4),INDEX('Federal Tax Tables New'!$K$22:$N$29,MATCH(AH9,'Federal Tax Tables New'!$K$22:$K$29,1),4),INDEX('Federal Tax Tables New'!$K$44:$N$51,MATCH(AH9,'Federal Tax Tables New'!$K$44:$K$51,1),4))),0),IF($Z9=2,CHOOSE(AA9,0,INDEX('Federal Tax Tables New'!$A$33:$D$40,MATCH(AH9,'Federal Tax Tables New'!$A$33:$A$40,1),4),INDEX('Federal Tax Tables New'!$A$22:$D$29,MATCH(AH9,'Federal Tax Tables New'!$A$22:$A$29,1),4),INDEX('Federal Tax Tables New'!$A$33:$D$40,MATCH(AH9,'Federal Tax Tables New'!$A$33:$A$40,1),4)),0)))</f>
        <v>0.12</v>
      </c>
      <c r="AL9" s="51">
        <f t="shared" si="6"/>
        <v>2709.8470400000006</v>
      </c>
      <c r="AM9" s="51">
        <f>IF(OR(ISBLANK($A9),$A9=""),"",CHOOSE(Z9,INDEX('Employee Register'!Q:Q,MATCH($A9,'Employee Register'!A:A,0))*'Federal Tax Tables New'!$H$5+INDEX('Employee Register'!R:R,MATCH($A9,'Employee Register'!A:A,0))*'Federal Tax Tables New'!$H$6,0))</f>
        <v>0</v>
      </c>
      <c r="AN9" s="51">
        <f t="shared" si="2"/>
        <v>2709.8470400000006</v>
      </c>
      <c r="AO9" s="139">
        <f>IF(OR(ISBLANK($A9),$A9=""),"",IF(OR(M9=0,AA9=1),0,CHOOSE(Z9,INDEX('Employee Register'!T:T,MATCH($A9,'Employee Register'!A:A,0)),INDEX('Employee Register'!N:N,MATCH($A9,'Employee Register'!A:A,0)))))</f>
        <v>50</v>
      </c>
      <c r="AP9" s="51">
        <f>IF(OR(ISBLANK($A9),$A9=""),"",CHOOSE(AC9,0,(M9-O9)*Settings!$B$18))</f>
        <v>216.97520000000003</v>
      </c>
      <c r="AQ9" s="84">
        <f t="shared" si="3"/>
        <v>2615.5257925333335</v>
      </c>
    </row>
    <row r="10" spans="1:45" s="204" customFormat="1" ht="15" customHeight="1" x14ac:dyDescent="0.2">
      <c r="A10" s="82">
        <v>2</v>
      </c>
      <c r="B10" s="50" t="str">
        <f>IF(OR(ISBLANK($A10),$A10=""),"",INDEX('Employee Register'!B:B,MATCH($A10,'Employee Register'!A:A,0),1))</f>
        <v>Nichola Brown</v>
      </c>
      <c r="C10" s="46">
        <v>44105</v>
      </c>
      <c r="D10" s="46">
        <v>44135</v>
      </c>
      <c r="E10" s="29">
        <f t="shared" si="4"/>
        <v>173.33333333333334</v>
      </c>
      <c r="F10" s="29"/>
      <c r="G10" s="29"/>
      <c r="H10" s="29"/>
      <c r="I10" s="47"/>
      <c r="J10" s="48"/>
      <c r="K10" s="48"/>
      <c r="L10" s="48"/>
      <c r="M10" s="83">
        <f>IF(OR(ISBLANK($A10),$A10=""),"",SUM($E10:$H10)*INDEX('Employee Register'!G:G,MATCH($A10,'Employee Register'!A:A,0),1)+IF(OR($X10,ISBLANK($X10)),$I10,0)*INDEX('Employee Register'!H:H,MATCH($A10,'Employee Register'!A:A,0),1)+J10)</f>
        <v>4539.6000000000004</v>
      </c>
      <c r="N10" s="83">
        <f>IF(OR(ISBLANK($A10),$A10=""),"",(M10-J10)*INDEX('Employee Register'!U:U,MATCH($A10,'Employee Register'!A:A,0),1))</f>
        <v>136.18800000000002</v>
      </c>
      <c r="O10" s="142">
        <f>IF(OR(ISBLANK($A10),$A10=""),"",IF(M10=0,0,INDEX('Employee Register'!V:V,MATCH($A10,'Employee Register'!A:A,0),1)))</f>
        <v>0</v>
      </c>
      <c r="P10" s="142">
        <f>IF(OR(ISBLANK($A10),$A10=""),"",IF(M10=0,0,INDEX('Employee Register'!W:W,MATCH($A10,'Employee Register'!A:A,0),1)+K10))</f>
        <v>0</v>
      </c>
      <c r="Q10" s="83">
        <f t="shared" si="0"/>
        <v>363.0761066666667</v>
      </c>
      <c r="R10" s="83">
        <f>IF(OR(ISBLANK($A10),$A10=""),"",INDEX('Employee Register'!Y:Y,MATCH($A10,'Employee Register'!A:A,0))*$Y10)</f>
        <v>203.87797560000001</v>
      </c>
      <c r="S10" s="83">
        <f>IF(OR(ISBLANK($A10),$A10=""),"",INDEX('Employee Register'!Z:Z,MATCH($A10,'Employee Register'!A:A,0))*$Y10)</f>
        <v>0</v>
      </c>
      <c r="T10" s="83">
        <f>IF(OR(ISBLANK($A10),$A10=""),"",IF(SUMIF($A$6:$A10,A10,$AP$6:$AP10)&lt;='Federal Tax Tables New'!$N$5,AP10,IF('Federal Tax Tables New'!$N$5-SUMIF($A$6:$A10,A10,$AP$6:$AP10)+AP10&lt;=0,0,'Federal Tax Tables New'!$N$5-SUMIF($A$6:$A10,A10,$AP$6:$AP10)+AP10)))</f>
        <v>281.45520000000005</v>
      </c>
      <c r="U10" s="83">
        <f>IF(OR(ISBLANK($A10),$A10=""),"",CHOOSE(AC10,0,$M10*Settings!$B$19))</f>
        <v>65.824200000000005</v>
      </c>
      <c r="V10" s="142">
        <f>IF(OR(ISBLANK($A10),$A10=""),"",IF(M10=0,0,INDEX('Employee Register'!$AA:$AA,MATCH($A10,'Employee Register'!$A:$A,0),1)))</f>
        <v>42</v>
      </c>
      <c r="W10" s="142">
        <f>IF(OR(ISBLANK($A10),$A10=""),"",IF(M10=0,0,INDEX('Employee Register'!$AB:$AB,MATCH($A10,'Employee Register'!$A:$A,0),1)))</f>
        <v>0</v>
      </c>
      <c r="X10" s="49" t="b">
        <f>IF(OR(ISBLANK($A10),$A10=""),"",INDEX('Employee Register'!I:I,MATCH($A10,'Employee Register'!A:A,0))="No")</f>
        <v>0</v>
      </c>
      <c r="Y10" s="51">
        <f t="shared" si="5"/>
        <v>4403.4120000000003</v>
      </c>
      <c r="Z10" s="49">
        <f>IF(OR(ISBLANK($A10),$A10=""),"",MATCH(INDEX('Employee Register'!K:K,MATCH($A10,'Employee Register'!A:A,0)),Settings!$A$2:$A$3,0))</f>
        <v>1</v>
      </c>
      <c r="AA10" s="49">
        <f>IF(OR(ISBLANK($A10),$A10=""),"",CHOOSE(Z10,MATCH(INDEX('Employee Register'!O:O,MATCH($A10,'Employee Register'!A:A,0)),Settings!$A$6:$A$9,0),MATCH(INDEX('Employee Register'!L:L,MATCH($A10,'Employee Register'!A:A,0)),Settings!$A$12:$A$15,0)))</f>
        <v>2</v>
      </c>
      <c r="AB10" s="49">
        <f>IF(OR(ISBLANK($A10),$A10=""),"",CHOOSE(Z10,MATCH(INDEX('Employee Register'!P:P,MATCH($A10,'Employee Register'!A:A,0)),Settings!$A$22:$A$23,0),0))</f>
        <v>2</v>
      </c>
      <c r="AC10" s="49">
        <f>IF(OR(ISBLANK($A10),$A10=""),"",MATCH(INDEX('Employee Register'!X:X,MATCH($A10,'Employee Register'!A:A,0)),Settings!$A$26:$A$27,0))</f>
        <v>2</v>
      </c>
      <c r="AD10" s="49">
        <f>IF(OR(ISBLANK($A10),$A10=""),"",IF(Z10=2,INDEX('Employee Register'!M:M,MATCH($A10,'Employee Register'!A:A,0)),0))</f>
        <v>0</v>
      </c>
      <c r="AE10" s="78">
        <f>IF(OR(ISBLANK($A10),$A10=""),"",$AD10*INDEX('Federal Tax Tables New'!$B$56:$B$63,MATCH(INDEX('Employee Register'!J:J,MATCH($A10,'Employee Register'!A:A,0)),'Federal Tax Tables New'!$A$56:$A$63,0),1))</f>
        <v>0</v>
      </c>
      <c r="AF10" s="51">
        <f t="shared" si="1"/>
        <v>4403.4120000000003</v>
      </c>
      <c r="AG10" s="49">
        <f>IF(OR(ISBLANK($A10),$A10=""),"",INDEX('Federal Tax Tables New'!$C$56:$C$63,MATCH(INDEX('Employee Register'!J:J,MATCH($A10,'Employee Register'!A:A,0)),'Federal Tax Tables New'!$A$56:$A$63,0),1))</f>
        <v>12</v>
      </c>
      <c r="AH10" s="139">
        <f>IF(OR(ISBLANK($A10),$A10=""),"",IF(AF10&lt;CHOOSE(Z10,INDEX('Employee Register'!S:S,MATCH($A10,'Employee Register'!A:A,0)),0),0,AF10*AG10-CHOOSE(Z10,INDEX('Employee Register'!S:S,MATCH($A10,'Employee Register'!A:A,0))*AG10,0)))</f>
        <v>52840.944000000003</v>
      </c>
      <c r="AI10" s="51">
        <f>IF(OR(ISBLANK($A10),$A10=""),"",MAX(IF($Z10=1,CHOOSE(AB10,CHOOSE(AA10,0,INDEX('Federal Tax Tables New'!$F$33:$I$40,MATCH(AH10,'Federal Tax Tables New'!$F$33:$F$40,1),1),INDEX('Federal Tax Tables New'!$F$22:$I$29,MATCH(AH10,'Federal Tax Tables New'!$F$22:$F$29,1),1),INDEX('Federal Tax Tables New'!$F$44:$I$51,MATCH(AH10,'Federal Tax Tables New'!$F$44:$F$51,1),1)),CHOOSE(AA10,0,INDEX('Federal Tax Tables New'!$K$33:$N$40,MATCH(AH10,'Federal Tax Tables New'!$K$33:$K$40,1),1),INDEX('Federal Tax Tables New'!$K$22:$N$29,MATCH(AH10,'Federal Tax Tables New'!$K$22:$K$29,1),1),INDEX('Federal Tax Tables New'!$K$44:$N$51,MATCH(AH10,'Federal Tax Tables New'!$K$44:$K$51,1),1))),0),IF($Z10=2,CHOOSE(AA10,0,INDEX('Federal Tax Tables New'!$A$33:$D$40,MATCH(AH10,'Federal Tax Tables New'!$A$33:$A$40,1),1),INDEX('Federal Tax Tables New'!$A$22:$D$29,MATCH(AH10,'Federal Tax Tables New'!$A$22:$A$29,1),1),INDEX('Federal Tax Tables New'!$A$33:$D$40,MATCH(AH10,'Federal Tax Tables New'!$A$33:$A$40,1),1)),0)))</f>
        <v>26200</v>
      </c>
      <c r="AJ10" s="51">
        <f>IF(OR(ISBLANK($A10),$A10=""),"",MAX(IF($Z10=1,CHOOSE(AB10,CHOOSE(AA10,0,INDEX('Federal Tax Tables New'!$F$33:$I$40,MATCH(AH10,'Federal Tax Tables New'!$F$33:$F$40,1),3),INDEX('Federal Tax Tables New'!$F$22:$I$29,MATCH(AH10,'Federal Tax Tables New'!$F$22:$F$29,1),3),INDEX('Federal Tax Tables New'!$F$44:$I$51,MATCH(AH10,'Federal Tax Tables New'!$F$44:$F$51,1),3)),CHOOSE(AA10,0,INDEX('Federal Tax Tables New'!$K$33:$N$40,MATCH(AH10,'Federal Tax Tables New'!$K$33:$K$40,1),3),INDEX('Federal Tax Tables New'!$K$22:$N$29,MATCH(AH10,'Federal Tax Tables New'!$K$22:$K$29,1),3),INDEX('Federal Tax Tables New'!$K$44:$N$51,MATCH(AH10,'Federal Tax Tables New'!$K$44:$K$51,1),3))),0),IF($Z10=2,CHOOSE(AA10,0,INDEX('Federal Tax Tables New'!$A$33:$D$40,MATCH(AH10,'Federal Tax Tables New'!$A$33:$A$40,1),3),INDEX('Federal Tax Tables New'!$A$22:$D$29,MATCH(AH10,'Federal Tax Tables New'!$A$22:$A$29,1),3),INDEX('Federal Tax Tables New'!$A$33:$D$40,MATCH(AH10,'Federal Tax Tables New'!$A$33:$A$40,1),3)),0)))</f>
        <v>1160</v>
      </c>
      <c r="AK10" s="79">
        <f>IF(OR(ISBLANK($A10),$A10=""),"",MAX(IF($Z10=1,CHOOSE(AB10,CHOOSE(AA10,0,INDEX('Federal Tax Tables New'!$F$33:$I$40,MATCH(AH10,'Federal Tax Tables New'!$F$33:$F$40,1),4),INDEX('Federal Tax Tables New'!$F$22:$I$29,MATCH(AH10,'Federal Tax Tables New'!$F$22:$F$29,1),4),INDEX('Federal Tax Tables New'!$F$44:$I$51,MATCH(AH10,'Federal Tax Tables New'!$F$44:$F$51,1),4)),CHOOSE(AA10,0,INDEX('Federal Tax Tables New'!$K$33:$N$40,MATCH(AH10,'Federal Tax Tables New'!$K$33:$K$40,1),4),INDEX('Federal Tax Tables New'!$K$22:$N$29,MATCH(AH10,'Federal Tax Tables New'!$K$22:$K$29,1),4),INDEX('Federal Tax Tables New'!$K$44:$N$51,MATCH(AH10,'Federal Tax Tables New'!$K$44:$K$51,1),4))),0),IF($Z10=2,CHOOSE(AA10,0,INDEX('Federal Tax Tables New'!$A$33:$D$40,MATCH(AH10,'Federal Tax Tables New'!$A$33:$A$40,1),4),INDEX('Federal Tax Tables New'!$A$22:$D$29,MATCH(AH10,'Federal Tax Tables New'!$A$22:$A$29,1),4),INDEX('Federal Tax Tables New'!$A$33:$D$40,MATCH(AH10,'Federal Tax Tables New'!$A$33:$A$40,1),4)),0)))</f>
        <v>0.12</v>
      </c>
      <c r="AL10" s="51">
        <f t="shared" si="6"/>
        <v>4356.9132800000007</v>
      </c>
      <c r="AM10" s="51">
        <f>IF(OR(ISBLANK($A10),$A10=""),"",CHOOSE(Z10,INDEX('Employee Register'!Q:Q,MATCH($A10,'Employee Register'!A:A,0))*'Federal Tax Tables New'!$H$5+INDEX('Employee Register'!R:R,MATCH($A10,'Employee Register'!A:A,0))*'Federal Tax Tables New'!$H$6,0))</f>
        <v>0</v>
      </c>
      <c r="AN10" s="51">
        <f t="shared" si="2"/>
        <v>4356.9132800000007</v>
      </c>
      <c r="AO10" s="139">
        <f>IF(OR(ISBLANK($A10),$A10=""),"",IF(OR(M10=0,AA10=1),0,CHOOSE(Z10,INDEX('Employee Register'!T:T,MATCH($A10,'Employee Register'!A:A,0)),INDEX('Employee Register'!N:N,MATCH($A10,'Employee Register'!A:A,0)))))</f>
        <v>0</v>
      </c>
      <c r="AP10" s="51">
        <f>IF(OR(ISBLANK($A10),$A10=""),"",CHOOSE(AC10,0,(M10-O10)*Settings!$B$18))</f>
        <v>281.45520000000005</v>
      </c>
      <c r="AQ10" s="84">
        <f t="shared" si="3"/>
        <v>3447.1785177333336</v>
      </c>
    </row>
    <row r="11" spans="1:45" s="204" customFormat="1" ht="15" customHeight="1" x14ac:dyDescent="0.2">
      <c r="A11" s="82">
        <v>3</v>
      </c>
      <c r="B11" s="50" t="str">
        <f>IF(OR(ISBLANK($A11),$A11=""),"",INDEX('Employee Register'!B:B,MATCH($A11,'Employee Register'!A:A,0),1))</f>
        <v>Benny Erwin</v>
      </c>
      <c r="C11" s="46">
        <v>44105</v>
      </c>
      <c r="D11" s="46">
        <v>44135</v>
      </c>
      <c r="E11" s="29">
        <f t="shared" si="4"/>
        <v>173.33333333333334</v>
      </c>
      <c r="F11" s="29"/>
      <c r="G11" s="29"/>
      <c r="H11" s="29"/>
      <c r="I11" s="47"/>
      <c r="J11" s="48"/>
      <c r="K11" s="48"/>
      <c r="L11" s="48"/>
      <c r="M11" s="83">
        <f>IF(OR(ISBLANK($A11),$A11=""),"",SUM($E11:$H11)*INDEX('Employee Register'!G:G,MATCH($A11,'Employee Register'!A:A,0),1)+IF(OR($X11,ISBLANK($X11)),$I11,0)*INDEX('Employee Register'!H:H,MATCH($A11,'Employee Register'!A:A,0),1)+J11)</f>
        <v>4064.666666666667</v>
      </c>
      <c r="N11" s="83">
        <f>IF(OR(ISBLANK($A11),$A11=""),"",(M11-J11)*INDEX('Employee Register'!U:U,MATCH($A11,'Employee Register'!A:A,0),1))</f>
        <v>182.91</v>
      </c>
      <c r="O11" s="142">
        <f>IF(OR(ISBLANK($A11),$A11=""),"",IF(M11=0,0,INDEX('Employee Register'!V:V,MATCH($A11,'Employee Register'!A:A,0),1)))</f>
        <v>0</v>
      </c>
      <c r="P11" s="142">
        <f>IF(OR(ISBLANK($A11),$A11=""),"",IF(M11=0,0,INDEX('Employee Register'!W:W,MATCH($A11,'Employee Register'!A:A,0),1)+K11))</f>
        <v>0</v>
      </c>
      <c r="Q11" s="83">
        <f t="shared" si="0"/>
        <v>109.00900000000009</v>
      </c>
      <c r="R11" s="83">
        <f>IF(OR(ISBLANK($A11),$A11=""),"",INDEX('Employee Register'!Y:Y,MATCH($A11,'Employee Register'!A:A,0))*$Y11)</f>
        <v>179.7253336666667</v>
      </c>
      <c r="S11" s="83">
        <f>IF(OR(ISBLANK($A11),$A11=""),"",INDEX('Employee Register'!Z:Z,MATCH($A11,'Employee Register'!A:A,0))*$Y11)</f>
        <v>0</v>
      </c>
      <c r="T11" s="83">
        <f>IF(OR(ISBLANK($A11),$A11=""),"",IF(SUMIF($A$6:$A11,A11,$AP$6:$AP11)&lt;='Federal Tax Tables New'!$N$5,AP11,IF('Federal Tax Tables New'!$N$5-SUMIF($A$6:$A11,A11,$AP$6:$AP11)+AP11&lt;=0,0,'Federal Tax Tables New'!$N$5-SUMIF($A$6:$A11,A11,$AP$6:$AP11)+AP11)))</f>
        <v>252.00933333333336</v>
      </c>
      <c r="U11" s="83">
        <f>IF(OR(ISBLANK($A11),$A11=""),"",CHOOSE(AC11,0,$M11*Settings!$B$19))</f>
        <v>58.937666666666672</v>
      </c>
      <c r="V11" s="142">
        <f>IF(OR(ISBLANK($A11),$A11=""),"",IF(M11=0,0,INDEX('Employee Register'!$AA:$AA,MATCH($A11,'Employee Register'!$A:$A,0),1)))</f>
        <v>14</v>
      </c>
      <c r="W11" s="142">
        <f>IF(OR(ISBLANK($A11),$A11=""),"",IF(M11=0,0,INDEX('Employee Register'!$AB:$AB,MATCH($A11,'Employee Register'!$A:$A,0),1)))</f>
        <v>30</v>
      </c>
      <c r="X11" s="49" t="b">
        <f>IF(OR(ISBLANK($A11),$A11=""),"",INDEX('Employee Register'!I:I,MATCH($A11,'Employee Register'!A:A,0))="No")</f>
        <v>1</v>
      </c>
      <c r="Y11" s="51">
        <f t="shared" si="5"/>
        <v>3881.7566666666671</v>
      </c>
      <c r="Z11" s="49">
        <f>IF(OR(ISBLANK($A11),$A11=""),"",MATCH(INDEX('Employee Register'!K:K,MATCH($A11,'Employee Register'!A:A,0)),Settings!$A$2:$A$3,0))</f>
        <v>2</v>
      </c>
      <c r="AA11" s="49">
        <f>IF(OR(ISBLANK($A11),$A11=""),"",CHOOSE(Z11,MATCH(INDEX('Employee Register'!O:O,MATCH($A11,'Employee Register'!A:A,0)),Settings!$A$6:$A$9,0),MATCH(INDEX('Employee Register'!L:L,MATCH($A11,'Employee Register'!A:A,0)),Settings!$A$12:$A$15,0)))</f>
        <v>3</v>
      </c>
      <c r="AB11" s="49">
        <f>IF(OR(ISBLANK($A11),$A11=""),"",CHOOSE(Z11,MATCH(INDEX('Employee Register'!P:P,MATCH($A11,'Employee Register'!A:A,0)),Settings!$A$22:$A$23,0),0))</f>
        <v>0</v>
      </c>
      <c r="AC11" s="49">
        <f>IF(OR(ISBLANK($A11),$A11=""),"",MATCH(INDEX('Employee Register'!X:X,MATCH($A11,'Employee Register'!A:A,0)),Settings!$A$26:$A$27,0))</f>
        <v>2</v>
      </c>
      <c r="AD11" s="49">
        <f>IF(OR(ISBLANK($A11),$A11=""),"",IF(Z11=2,INDEX('Employee Register'!M:M,MATCH($A11,'Employee Register'!A:A,0)),0))</f>
        <v>4</v>
      </c>
      <c r="AE11" s="78">
        <f>IF(OR(ISBLANK($A11),$A11=""),"",$AD11*INDEX('Federal Tax Tables New'!$B$56:$B$63,MATCH(INDEX('Employee Register'!J:J,MATCH($A11,'Employee Register'!A:A,0)),'Federal Tax Tables New'!$A$56:$A$63,0),1))</f>
        <v>1433.3333333333333</v>
      </c>
      <c r="AF11" s="51">
        <f t="shared" si="1"/>
        <v>2448.4233333333341</v>
      </c>
      <c r="AG11" s="49">
        <f>IF(OR(ISBLANK($A11),$A11=""),"",INDEX('Federal Tax Tables New'!$C$56:$C$63,MATCH(INDEX('Employee Register'!J:J,MATCH($A11,'Employee Register'!A:A,0)),'Federal Tax Tables New'!$A$56:$A$63,0),1))</f>
        <v>12</v>
      </c>
      <c r="AH11" s="139">
        <f>IF(OR(ISBLANK($A11),$A11=""),"",IF(AF11&lt;CHOOSE(Z11,INDEX('Employee Register'!S:S,MATCH($A11,'Employee Register'!A:A,0)),0),0,AF11*AG11-CHOOSE(Z11,INDEX('Employee Register'!S:S,MATCH($A11,'Employee Register'!A:A,0))*AG11,0)))</f>
        <v>29381.080000000009</v>
      </c>
      <c r="AI11" s="51">
        <f>IF(OR(ISBLANK($A11),$A11=""),"",MAX(IF($Z11=1,CHOOSE(AB11,CHOOSE(AA11,0,INDEX('Federal Tax Tables New'!$F$33:$I$40,MATCH(AH11,'Federal Tax Tables New'!$F$33:$F$40,1),1),INDEX('Federal Tax Tables New'!$F$22:$I$29,MATCH(AH11,'Federal Tax Tables New'!$F$22:$F$29,1),1),INDEX('Federal Tax Tables New'!$F$44:$I$51,MATCH(AH11,'Federal Tax Tables New'!$F$44:$F$51,1),1)),CHOOSE(AA11,0,INDEX('Federal Tax Tables New'!$K$33:$N$40,MATCH(AH11,'Federal Tax Tables New'!$K$33:$K$40,1),1),INDEX('Federal Tax Tables New'!$K$22:$N$29,MATCH(AH11,'Federal Tax Tables New'!$K$22:$K$29,1),1),INDEX('Federal Tax Tables New'!$K$44:$N$51,MATCH(AH11,'Federal Tax Tables New'!$K$44:$K$51,1),1))),0),IF($Z11=2,CHOOSE(AA11,0,INDEX('Federal Tax Tables New'!$A$33:$D$40,MATCH(AH11,'Federal Tax Tables New'!$A$33:$A$40,1),1),INDEX('Federal Tax Tables New'!$A$22:$D$29,MATCH(AH11,'Federal Tax Tables New'!$A$22:$A$29,1),1),INDEX('Federal Tax Tables New'!$A$33:$D$40,MATCH(AH11,'Federal Tax Tables New'!$A$33:$A$40,1),1)),0)))</f>
        <v>16300</v>
      </c>
      <c r="AJ11" s="51">
        <f>IF(OR(ISBLANK($A11),$A11=""),"",MAX(IF($Z11=1,CHOOSE(AB11,CHOOSE(AA11,0,INDEX('Federal Tax Tables New'!$F$33:$I$40,MATCH(AH11,'Federal Tax Tables New'!$F$33:$F$40,1),3),INDEX('Federal Tax Tables New'!$F$22:$I$29,MATCH(AH11,'Federal Tax Tables New'!$F$22:$F$29,1),3),INDEX('Federal Tax Tables New'!$F$44:$I$51,MATCH(AH11,'Federal Tax Tables New'!$F$44:$F$51,1),3)),CHOOSE(AA11,0,INDEX('Federal Tax Tables New'!$K$33:$N$40,MATCH(AH11,'Federal Tax Tables New'!$K$33:$K$40,1),3),INDEX('Federal Tax Tables New'!$K$22:$N$29,MATCH(AH11,'Federal Tax Tables New'!$K$22:$K$29,1),3),INDEX('Federal Tax Tables New'!$K$44:$N$51,MATCH(AH11,'Federal Tax Tables New'!$K$44:$K$51,1),3))),0),IF($Z11=2,CHOOSE(AA11,0,INDEX('Federal Tax Tables New'!$A$33:$D$40,MATCH(AH11,'Federal Tax Tables New'!$A$33:$A$40,1),3),INDEX('Federal Tax Tables New'!$A$22:$D$29,MATCH(AH11,'Federal Tax Tables New'!$A$22:$A$29,1),3),INDEX('Federal Tax Tables New'!$A$33:$D$40,MATCH(AH11,'Federal Tax Tables New'!$A$33:$A$40,1),3)),0)))</f>
        <v>0</v>
      </c>
      <c r="AK11" s="79">
        <f>IF(OR(ISBLANK($A11),$A11=""),"",MAX(IF($Z11=1,CHOOSE(AB11,CHOOSE(AA11,0,INDEX('Federal Tax Tables New'!$F$33:$I$40,MATCH(AH11,'Federal Tax Tables New'!$F$33:$F$40,1),4),INDEX('Federal Tax Tables New'!$F$22:$I$29,MATCH(AH11,'Federal Tax Tables New'!$F$22:$F$29,1),4),INDEX('Federal Tax Tables New'!$F$44:$I$51,MATCH(AH11,'Federal Tax Tables New'!$F$44:$F$51,1),4)),CHOOSE(AA11,0,INDEX('Federal Tax Tables New'!$K$33:$N$40,MATCH(AH11,'Federal Tax Tables New'!$K$33:$K$40,1),4),INDEX('Federal Tax Tables New'!$K$22:$N$29,MATCH(AH11,'Federal Tax Tables New'!$K$22:$K$29,1),4),INDEX('Federal Tax Tables New'!$K$44:$N$51,MATCH(AH11,'Federal Tax Tables New'!$K$44:$K$51,1),4))),0),IF($Z11=2,CHOOSE(AA11,0,INDEX('Federal Tax Tables New'!$A$33:$D$40,MATCH(AH11,'Federal Tax Tables New'!$A$33:$A$40,1),4),INDEX('Federal Tax Tables New'!$A$22:$D$29,MATCH(AH11,'Federal Tax Tables New'!$A$22:$A$29,1),4),INDEX('Federal Tax Tables New'!$A$33:$D$40,MATCH(AH11,'Federal Tax Tables New'!$A$33:$A$40,1),4)),0)))</f>
        <v>0.1</v>
      </c>
      <c r="AL11" s="51">
        <f t="shared" si="6"/>
        <v>1308.1080000000011</v>
      </c>
      <c r="AM11" s="51">
        <f>IF(OR(ISBLANK($A11),$A11=""),"",CHOOSE(Z11,INDEX('Employee Register'!Q:Q,MATCH($A11,'Employee Register'!A:A,0))*'Federal Tax Tables New'!$H$5+INDEX('Employee Register'!R:R,MATCH($A11,'Employee Register'!A:A,0))*'Federal Tax Tables New'!$H$6,0))</f>
        <v>0</v>
      </c>
      <c r="AN11" s="51">
        <f t="shared" si="2"/>
        <v>0</v>
      </c>
      <c r="AO11" s="139">
        <f>IF(OR(ISBLANK($A11),$A11=""),"",IF(OR(M11=0,AA11=1),0,CHOOSE(Z11,INDEX('Employee Register'!T:T,MATCH($A11,'Employee Register'!A:A,0)),INDEX('Employee Register'!N:N,MATCH($A11,'Employee Register'!A:A,0)))))</f>
        <v>0</v>
      </c>
      <c r="AP11" s="51">
        <f>IF(OR(ISBLANK($A11),$A11=""),"",CHOOSE(AC11,0,(M11-O11)*Settings!$B$18))</f>
        <v>252.00933333333336</v>
      </c>
      <c r="AQ11" s="84">
        <f t="shared" si="3"/>
        <v>3238.0753330000002</v>
      </c>
    </row>
    <row r="12" spans="1:45" s="204" customFormat="1" ht="15" customHeight="1" x14ac:dyDescent="0.2">
      <c r="A12" s="82">
        <v>1</v>
      </c>
      <c r="B12" s="50" t="str">
        <f>IF(OR(ISBLANK($A12),$A12=""),"",INDEX('Employee Register'!B:B,MATCH($A12,'Employee Register'!A:A,0),1))</f>
        <v>Adam Jones</v>
      </c>
      <c r="C12" s="46">
        <v>44136</v>
      </c>
      <c r="D12" s="46">
        <v>44165</v>
      </c>
      <c r="E12" s="29">
        <f t="shared" si="4"/>
        <v>173.33333333333334</v>
      </c>
      <c r="F12" s="29"/>
      <c r="G12" s="29"/>
      <c r="H12" s="29"/>
      <c r="I12" s="47"/>
      <c r="J12" s="48"/>
      <c r="K12" s="48"/>
      <c r="L12" s="48"/>
      <c r="M12" s="83">
        <f>IF(OR(ISBLANK($A12),$A12=""),"",SUM($E12:$H12)*INDEX('Employee Register'!G:G,MATCH($A12,'Employee Register'!A:A,0),1)+IF(OR($X12,ISBLANK($X12)),$I12,0)*INDEX('Employee Register'!H:H,MATCH($A12,'Employee Register'!A:A,0),1)+J12)</f>
        <v>3499.6000000000004</v>
      </c>
      <c r="N12" s="83">
        <f>IF(OR(ISBLANK($A12),$A12=""),"",(M12-J12)*INDEX('Employee Register'!U:U,MATCH($A12,'Employee Register'!A:A,0),1))</f>
        <v>139.98400000000001</v>
      </c>
      <c r="O12" s="142">
        <f>IF(OR(ISBLANK($A12),$A12=""),"",IF(M12=0,0,INDEX('Employee Register'!V:V,MATCH($A12,'Employee Register'!A:A,0),1)))</f>
        <v>0</v>
      </c>
      <c r="P12" s="142">
        <f>IF(OR(ISBLANK($A12),$A12=""),"",IF(M12=0,0,INDEX('Employee Register'!W:W,MATCH($A12,'Employee Register'!A:A,0),1)+K12))</f>
        <v>0</v>
      </c>
      <c r="Q12" s="83">
        <f t="shared" si="0"/>
        <v>275.82058666666671</v>
      </c>
      <c r="R12" s="83">
        <f>IF(OR(ISBLANK($A12),$A12=""),"",INDEX('Employee Register'!Y:Y,MATCH($A12,'Employee Register'!A:A,0))*$Y12)</f>
        <v>155.55022080000003</v>
      </c>
      <c r="S12" s="83">
        <f>IF(OR(ISBLANK($A12),$A12=""),"",INDEX('Employee Register'!Z:Z,MATCH($A12,'Employee Register'!A:A,0))*$Y12)</f>
        <v>0</v>
      </c>
      <c r="T12" s="83">
        <f>IF(OR(ISBLANK($A12),$A12=""),"",IF(SUMIF($A$6:$A12,A12,$AP$6:$AP12)&lt;='Federal Tax Tables New'!$N$5,AP12,IF('Federal Tax Tables New'!$N$5-SUMIF($A$6:$A12,A12,$AP$6:$AP12)+AP12&lt;=0,0,'Federal Tax Tables New'!$N$5-SUMIF($A$6:$A12,A12,$AP$6:$AP12)+AP12)))</f>
        <v>216.97520000000003</v>
      </c>
      <c r="U12" s="83">
        <f>IF(OR(ISBLANK($A12),$A12=""),"",CHOOSE(AC12,0,$M12*Settings!$B$19))</f>
        <v>50.744200000000006</v>
      </c>
      <c r="V12" s="142">
        <f>IF(OR(ISBLANK($A12),$A12=""),"",IF(M12=0,0,INDEX('Employee Register'!$AA:$AA,MATCH($A12,'Employee Register'!$A:$A,0),1)))</f>
        <v>45</v>
      </c>
      <c r="W12" s="142">
        <f>IF(OR(ISBLANK($A12),$A12=""),"",IF(M12=0,0,INDEX('Employee Register'!$AB:$AB,MATCH($A12,'Employee Register'!$A:$A,0),1)))</f>
        <v>0</v>
      </c>
      <c r="X12" s="49" t="b">
        <f>IF(OR(ISBLANK($A12),$A12=""),"",INDEX('Employee Register'!I:I,MATCH($A12,'Employee Register'!A:A,0))="No")</f>
        <v>0</v>
      </c>
      <c r="Y12" s="51">
        <f t="shared" si="5"/>
        <v>3359.6160000000004</v>
      </c>
      <c r="Z12" s="49">
        <f>IF(OR(ISBLANK($A12),$A12=""),"",MATCH(INDEX('Employee Register'!K:K,MATCH($A12,'Employee Register'!A:A,0)),Settings!$A$2:$A$3,0))</f>
        <v>1</v>
      </c>
      <c r="AA12" s="49">
        <f>IF(OR(ISBLANK($A12),$A12=""),"",CHOOSE(Z12,MATCH(INDEX('Employee Register'!O:O,MATCH($A12,'Employee Register'!A:A,0)),Settings!$A$6:$A$9,0),MATCH(INDEX('Employee Register'!L:L,MATCH($A12,'Employee Register'!A:A,0)),Settings!$A$12:$A$15,0)))</f>
        <v>2</v>
      </c>
      <c r="AB12" s="49">
        <f>IF(OR(ISBLANK($A12),$A12=""),"",CHOOSE(Z12,MATCH(INDEX('Employee Register'!P:P,MATCH($A12,'Employee Register'!A:A,0)),Settings!$A$22:$A$23,0),0))</f>
        <v>2</v>
      </c>
      <c r="AC12" s="49">
        <f>IF(OR(ISBLANK($A12),$A12=""),"",MATCH(INDEX('Employee Register'!X:X,MATCH($A12,'Employee Register'!A:A,0)),Settings!$A$26:$A$27,0))</f>
        <v>2</v>
      </c>
      <c r="AD12" s="49">
        <f>IF(OR(ISBLANK($A12),$A12=""),"",IF(Z12=2,INDEX('Employee Register'!M:M,MATCH($A12,'Employee Register'!A:A,0)),0))</f>
        <v>0</v>
      </c>
      <c r="AE12" s="78">
        <f>IF(OR(ISBLANK($A12),$A12=""),"",$AD12*INDEX('Federal Tax Tables New'!$B$56:$B$63,MATCH(INDEX('Employee Register'!J:J,MATCH($A12,'Employee Register'!A:A,0)),'Federal Tax Tables New'!$A$56:$A$63,0),1))</f>
        <v>0</v>
      </c>
      <c r="AF12" s="51">
        <f t="shared" si="1"/>
        <v>3359.6160000000004</v>
      </c>
      <c r="AG12" s="49">
        <f>IF(OR(ISBLANK($A12),$A12=""),"",INDEX('Federal Tax Tables New'!$C$56:$C$63,MATCH(INDEX('Employee Register'!J:J,MATCH($A12,'Employee Register'!A:A,0)),'Federal Tax Tables New'!$A$56:$A$63,0),1))</f>
        <v>12</v>
      </c>
      <c r="AH12" s="139">
        <f>IF(OR(ISBLANK($A12),$A12=""),"",IF(AF12&lt;CHOOSE(Z12,INDEX('Employee Register'!S:S,MATCH($A12,'Employee Register'!A:A,0)),0),0,AF12*AG12-CHOOSE(Z12,INDEX('Employee Register'!S:S,MATCH($A12,'Employee Register'!A:A,0))*AG12,0)))</f>
        <v>39115.392000000007</v>
      </c>
      <c r="AI12" s="51">
        <f>IF(OR(ISBLANK($A12),$A12=""),"",MAX(IF($Z12=1,CHOOSE(AB12,CHOOSE(AA12,0,INDEX('Federal Tax Tables New'!$F$33:$I$40,MATCH(AH12,'Federal Tax Tables New'!$F$33:$F$40,1),1),INDEX('Federal Tax Tables New'!$F$22:$I$29,MATCH(AH12,'Federal Tax Tables New'!$F$22:$F$29,1),1),INDEX('Federal Tax Tables New'!$F$44:$I$51,MATCH(AH12,'Federal Tax Tables New'!$F$44:$F$51,1),1)),CHOOSE(AA12,0,INDEX('Federal Tax Tables New'!$K$33:$N$40,MATCH(AH12,'Federal Tax Tables New'!$K$33:$K$40,1),1),INDEX('Federal Tax Tables New'!$K$22:$N$29,MATCH(AH12,'Federal Tax Tables New'!$K$22:$K$29,1),1),INDEX('Federal Tax Tables New'!$K$44:$N$51,MATCH(AH12,'Federal Tax Tables New'!$K$44:$K$51,1),1))),0),IF($Z12=2,CHOOSE(AA12,0,INDEX('Federal Tax Tables New'!$A$33:$D$40,MATCH(AH12,'Federal Tax Tables New'!$A$33:$A$40,1),1),INDEX('Federal Tax Tables New'!$A$22:$D$29,MATCH(AH12,'Federal Tax Tables New'!$A$22:$A$29,1),1),INDEX('Federal Tax Tables New'!$A$33:$D$40,MATCH(AH12,'Federal Tax Tables New'!$A$33:$A$40,1),1)),0)))</f>
        <v>26200</v>
      </c>
      <c r="AJ12" s="51">
        <f>IF(OR(ISBLANK($A12),$A12=""),"",MAX(IF($Z12=1,CHOOSE(AB12,CHOOSE(AA12,0,INDEX('Federal Tax Tables New'!$F$33:$I$40,MATCH(AH12,'Federal Tax Tables New'!$F$33:$F$40,1),3),INDEX('Federal Tax Tables New'!$F$22:$I$29,MATCH(AH12,'Federal Tax Tables New'!$F$22:$F$29,1),3),INDEX('Federal Tax Tables New'!$F$44:$I$51,MATCH(AH12,'Federal Tax Tables New'!$F$44:$F$51,1),3)),CHOOSE(AA12,0,INDEX('Federal Tax Tables New'!$K$33:$N$40,MATCH(AH12,'Federal Tax Tables New'!$K$33:$K$40,1),3),INDEX('Federal Tax Tables New'!$K$22:$N$29,MATCH(AH12,'Federal Tax Tables New'!$K$22:$K$29,1),3),INDEX('Federal Tax Tables New'!$K$44:$N$51,MATCH(AH12,'Federal Tax Tables New'!$K$44:$K$51,1),3))),0),IF($Z12=2,CHOOSE(AA12,0,INDEX('Federal Tax Tables New'!$A$33:$D$40,MATCH(AH12,'Federal Tax Tables New'!$A$33:$A$40,1),3),INDEX('Federal Tax Tables New'!$A$22:$D$29,MATCH(AH12,'Federal Tax Tables New'!$A$22:$A$29,1),3),INDEX('Federal Tax Tables New'!$A$33:$D$40,MATCH(AH12,'Federal Tax Tables New'!$A$33:$A$40,1),3)),0)))</f>
        <v>1160</v>
      </c>
      <c r="AK12" s="79">
        <f>IF(OR(ISBLANK($A12),$A12=""),"",MAX(IF($Z12=1,CHOOSE(AB12,CHOOSE(AA12,0,INDEX('Federal Tax Tables New'!$F$33:$I$40,MATCH(AH12,'Federal Tax Tables New'!$F$33:$F$40,1),4),INDEX('Federal Tax Tables New'!$F$22:$I$29,MATCH(AH12,'Federal Tax Tables New'!$F$22:$F$29,1),4),INDEX('Federal Tax Tables New'!$F$44:$I$51,MATCH(AH12,'Federal Tax Tables New'!$F$44:$F$51,1),4)),CHOOSE(AA12,0,INDEX('Federal Tax Tables New'!$K$33:$N$40,MATCH(AH12,'Federal Tax Tables New'!$K$33:$K$40,1),4),INDEX('Federal Tax Tables New'!$K$22:$N$29,MATCH(AH12,'Federal Tax Tables New'!$K$22:$K$29,1),4),INDEX('Federal Tax Tables New'!$K$44:$N$51,MATCH(AH12,'Federal Tax Tables New'!$K$44:$K$51,1),4))),0),IF($Z12=2,CHOOSE(AA12,0,INDEX('Federal Tax Tables New'!$A$33:$D$40,MATCH(AH12,'Federal Tax Tables New'!$A$33:$A$40,1),4),INDEX('Federal Tax Tables New'!$A$22:$D$29,MATCH(AH12,'Federal Tax Tables New'!$A$22:$A$29,1),4),INDEX('Federal Tax Tables New'!$A$33:$D$40,MATCH(AH12,'Federal Tax Tables New'!$A$33:$A$40,1),4)),0)))</f>
        <v>0.12</v>
      </c>
      <c r="AL12" s="51">
        <f t="shared" si="6"/>
        <v>2709.8470400000006</v>
      </c>
      <c r="AM12" s="51">
        <f>IF(OR(ISBLANK($A12),$A12=""),"",CHOOSE(Z12,INDEX('Employee Register'!Q:Q,MATCH($A12,'Employee Register'!A:A,0))*'Federal Tax Tables New'!$H$5+INDEX('Employee Register'!R:R,MATCH($A12,'Employee Register'!A:A,0))*'Federal Tax Tables New'!$H$6,0))</f>
        <v>0</v>
      </c>
      <c r="AN12" s="51">
        <f t="shared" si="2"/>
        <v>2709.8470400000006</v>
      </c>
      <c r="AO12" s="139">
        <f>IF(OR(ISBLANK($A12),$A12=""),"",IF(OR(M12=0,AA12=1),0,CHOOSE(Z12,INDEX('Employee Register'!T:T,MATCH($A12,'Employee Register'!A:A,0)),INDEX('Employee Register'!N:N,MATCH($A12,'Employee Register'!A:A,0)))))</f>
        <v>50</v>
      </c>
      <c r="AP12" s="51">
        <f>IF(OR(ISBLANK($A12),$A12=""),"",CHOOSE(AC12,0,(M12-O12)*Settings!$B$18))</f>
        <v>216.97520000000003</v>
      </c>
      <c r="AQ12" s="84">
        <f t="shared" si="3"/>
        <v>2615.5257925333335</v>
      </c>
      <c r="AS12" s="172" t="s">
        <v>195</v>
      </c>
    </row>
    <row r="13" spans="1:45" s="204" customFormat="1" ht="15" customHeight="1" x14ac:dyDescent="0.2">
      <c r="A13" s="82">
        <v>2</v>
      </c>
      <c r="B13" s="50" t="str">
        <f>IF(OR(ISBLANK($A13),$A13=""),"",INDEX('Employee Register'!B:B,MATCH($A13,'Employee Register'!A:A,0),1))</f>
        <v>Nichola Brown</v>
      </c>
      <c r="C13" s="46">
        <v>44136</v>
      </c>
      <c r="D13" s="46">
        <v>44165</v>
      </c>
      <c r="E13" s="29">
        <f t="shared" si="4"/>
        <v>173.33333333333334</v>
      </c>
      <c r="F13" s="29"/>
      <c r="G13" s="29"/>
      <c r="H13" s="29"/>
      <c r="I13" s="47"/>
      <c r="J13" s="48"/>
      <c r="K13" s="48"/>
      <c r="L13" s="48"/>
      <c r="M13" s="83">
        <f>IF(OR(ISBLANK($A13),$A13=""),"",SUM($E13:$H13)*INDEX('Employee Register'!G:G,MATCH($A13,'Employee Register'!A:A,0),1)+IF(OR($X13,ISBLANK($X13)),$I13,0)*INDEX('Employee Register'!H:H,MATCH($A13,'Employee Register'!A:A,0),1)+J13)</f>
        <v>4539.6000000000004</v>
      </c>
      <c r="N13" s="83">
        <f>IF(OR(ISBLANK($A13),$A13=""),"",(M13-J13)*INDEX('Employee Register'!U:U,MATCH($A13,'Employee Register'!A:A,0),1))</f>
        <v>136.18800000000002</v>
      </c>
      <c r="O13" s="142">
        <f>IF(OR(ISBLANK($A13),$A13=""),"",IF(M13=0,0,INDEX('Employee Register'!V:V,MATCH($A13,'Employee Register'!A:A,0),1)))</f>
        <v>0</v>
      </c>
      <c r="P13" s="142">
        <f>IF(OR(ISBLANK($A13),$A13=""),"",IF(M13=0,0,INDEX('Employee Register'!W:W,MATCH($A13,'Employee Register'!A:A,0),1)+K13))</f>
        <v>0</v>
      </c>
      <c r="Q13" s="83">
        <f t="shared" si="0"/>
        <v>363.0761066666667</v>
      </c>
      <c r="R13" s="83">
        <f>IF(OR(ISBLANK($A13),$A13=""),"",INDEX('Employee Register'!Y:Y,MATCH($A13,'Employee Register'!A:A,0))*$Y13)</f>
        <v>203.87797560000001</v>
      </c>
      <c r="S13" s="83">
        <f>IF(OR(ISBLANK($A13),$A13=""),"",INDEX('Employee Register'!Z:Z,MATCH($A13,'Employee Register'!A:A,0))*$Y13)</f>
        <v>0</v>
      </c>
      <c r="T13" s="83">
        <f>IF(OR(ISBLANK($A13),$A13=""),"",IF(SUMIF($A$6:$A13,A13,$AP$6:$AP13)&lt;='Federal Tax Tables New'!$N$5,AP13,IF('Federal Tax Tables New'!$N$5-SUMIF($A$6:$A13,A13,$AP$6:$AP13)+AP13&lt;=0,0,'Federal Tax Tables New'!$N$5-SUMIF($A$6:$A13,A13,$AP$6:$AP13)+AP13)))</f>
        <v>281.45520000000005</v>
      </c>
      <c r="U13" s="83">
        <f>IF(OR(ISBLANK($A13),$A13=""),"",CHOOSE(AC13,0,$M13*Settings!$B$19))</f>
        <v>65.824200000000005</v>
      </c>
      <c r="V13" s="142">
        <f>IF(OR(ISBLANK($A13),$A13=""),"",IF(M13=0,0,INDEX('Employee Register'!$AA:$AA,MATCH($A13,'Employee Register'!$A:$A,0),1)))</f>
        <v>42</v>
      </c>
      <c r="W13" s="142">
        <f>IF(OR(ISBLANK($A13),$A13=""),"",IF(M13=0,0,INDEX('Employee Register'!$AB:$AB,MATCH($A13,'Employee Register'!$A:$A,0),1)))</f>
        <v>0</v>
      </c>
      <c r="X13" s="49" t="b">
        <f>IF(OR(ISBLANK($A13),$A13=""),"",INDEX('Employee Register'!I:I,MATCH($A13,'Employee Register'!A:A,0))="No")</f>
        <v>0</v>
      </c>
      <c r="Y13" s="51">
        <f t="shared" si="5"/>
        <v>4403.4120000000003</v>
      </c>
      <c r="Z13" s="49">
        <f>IF(OR(ISBLANK($A13),$A13=""),"",MATCH(INDEX('Employee Register'!K:K,MATCH($A13,'Employee Register'!A:A,0)),Settings!$A$2:$A$3,0))</f>
        <v>1</v>
      </c>
      <c r="AA13" s="49">
        <f>IF(OR(ISBLANK($A13),$A13=""),"",CHOOSE(Z13,MATCH(INDEX('Employee Register'!O:O,MATCH($A13,'Employee Register'!A:A,0)),Settings!$A$6:$A$9,0),MATCH(INDEX('Employee Register'!L:L,MATCH($A13,'Employee Register'!A:A,0)),Settings!$A$12:$A$15,0)))</f>
        <v>2</v>
      </c>
      <c r="AB13" s="49">
        <f>IF(OR(ISBLANK($A13),$A13=""),"",CHOOSE(Z13,MATCH(INDEX('Employee Register'!P:P,MATCH($A13,'Employee Register'!A:A,0)),Settings!$A$22:$A$23,0),0))</f>
        <v>2</v>
      </c>
      <c r="AC13" s="49">
        <f>IF(OR(ISBLANK($A13),$A13=""),"",MATCH(INDEX('Employee Register'!X:X,MATCH($A13,'Employee Register'!A:A,0)),Settings!$A$26:$A$27,0))</f>
        <v>2</v>
      </c>
      <c r="AD13" s="49">
        <f>IF(OR(ISBLANK($A13),$A13=""),"",IF(Z13=2,INDEX('Employee Register'!M:M,MATCH($A13,'Employee Register'!A:A,0)),0))</f>
        <v>0</v>
      </c>
      <c r="AE13" s="78">
        <f>IF(OR(ISBLANK($A13),$A13=""),"",$AD13*INDEX('Federal Tax Tables New'!$B$56:$B$63,MATCH(INDEX('Employee Register'!J:J,MATCH($A13,'Employee Register'!A:A,0)),'Federal Tax Tables New'!$A$56:$A$63,0),1))</f>
        <v>0</v>
      </c>
      <c r="AF13" s="51">
        <f t="shared" si="1"/>
        <v>4403.4120000000003</v>
      </c>
      <c r="AG13" s="49">
        <f>IF(OR(ISBLANK($A13),$A13=""),"",INDEX('Federal Tax Tables New'!$C$56:$C$63,MATCH(INDEX('Employee Register'!J:J,MATCH($A13,'Employee Register'!A:A,0)),'Federal Tax Tables New'!$A$56:$A$63,0),1))</f>
        <v>12</v>
      </c>
      <c r="AH13" s="139">
        <f>IF(OR(ISBLANK($A13),$A13=""),"",IF(AF13&lt;CHOOSE(Z13,INDEX('Employee Register'!S:S,MATCH($A13,'Employee Register'!A:A,0)),0),0,AF13*AG13-CHOOSE(Z13,INDEX('Employee Register'!S:S,MATCH($A13,'Employee Register'!A:A,0))*AG13,0)))</f>
        <v>52840.944000000003</v>
      </c>
      <c r="AI13" s="51">
        <f>IF(OR(ISBLANK($A13),$A13=""),"",MAX(IF($Z13=1,CHOOSE(AB13,CHOOSE(AA13,0,INDEX('Federal Tax Tables New'!$F$33:$I$40,MATCH(AH13,'Federal Tax Tables New'!$F$33:$F$40,1),1),INDEX('Federal Tax Tables New'!$F$22:$I$29,MATCH(AH13,'Federal Tax Tables New'!$F$22:$F$29,1),1),INDEX('Federal Tax Tables New'!$F$44:$I$51,MATCH(AH13,'Federal Tax Tables New'!$F$44:$F$51,1),1)),CHOOSE(AA13,0,INDEX('Federal Tax Tables New'!$K$33:$N$40,MATCH(AH13,'Federal Tax Tables New'!$K$33:$K$40,1),1),INDEX('Federal Tax Tables New'!$K$22:$N$29,MATCH(AH13,'Federal Tax Tables New'!$K$22:$K$29,1),1),INDEX('Federal Tax Tables New'!$K$44:$N$51,MATCH(AH13,'Federal Tax Tables New'!$K$44:$K$51,1),1))),0),IF($Z13=2,CHOOSE(AA13,0,INDEX('Federal Tax Tables New'!$A$33:$D$40,MATCH(AH13,'Federal Tax Tables New'!$A$33:$A$40,1),1),INDEX('Federal Tax Tables New'!$A$22:$D$29,MATCH(AH13,'Federal Tax Tables New'!$A$22:$A$29,1),1),INDEX('Federal Tax Tables New'!$A$33:$D$40,MATCH(AH13,'Federal Tax Tables New'!$A$33:$A$40,1),1)),0)))</f>
        <v>26200</v>
      </c>
      <c r="AJ13" s="51">
        <f>IF(OR(ISBLANK($A13),$A13=""),"",MAX(IF($Z13=1,CHOOSE(AB13,CHOOSE(AA13,0,INDEX('Federal Tax Tables New'!$F$33:$I$40,MATCH(AH13,'Federal Tax Tables New'!$F$33:$F$40,1),3),INDEX('Federal Tax Tables New'!$F$22:$I$29,MATCH(AH13,'Federal Tax Tables New'!$F$22:$F$29,1),3),INDEX('Federal Tax Tables New'!$F$44:$I$51,MATCH(AH13,'Federal Tax Tables New'!$F$44:$F$51,1),3)),CHOOSE(AA13,0,INDEX('Federal Tax Tables New'!$K$33:$N$40,MATCH(AH13,'Federal Tax Tables New'!$K$33:$K$40,1),3),INDEX('Federal Tax Tables New'!$K$22:$N$29,MATCH(AH13,'Federal Tax Tables New'!$K$22:$K$29,1),3),INDEX('Federal Tax Tables New'!$K$44:$N$51,MATCH(AH13,'Federal Tax Tables New'!$K$44:$K$51,1),3))),0),IF($Z13=2,CHOOSE(AA13,0,INDEX('Federal Tax Tables New'!$A$33:$D$40,MATCH(AH13,'Federal Tax Tables New'!$A$33:$A$40,1),3),INDEX('Federal Tax Tables New'!$A$22:$D$29,MATCH(AH13,'Federal Tax Tables New'!$A$22:$A$29,1),3),INDEX('Federal Tax Tables New'!$A$33:$D$40,MATCH(AH13,'Federal Tax Tables New'!$A$33:$A$40,1),3)),0)))</f>
        <v>1160</v>
      </c>
      <c r="AK13" s="79">
        <f>IF(OR(ISBLANK($A13),$A13=""),"",MAX(IF($Z13=1,CHOOSE(AB13,CHOOSE(AA13,0,INDEX('Federal Tax Tables New'!$F$33:$I$40,MATCH(AH13,'Federal Tax Tables New'!$F$33:$F$40,1),4),INDEX('Federal Tax Tables New'!$F$22:$I$29,MATCH(AH13,'Federal Tax Tables New'!$F$22:$F$29,1),4),INDEX('Federal Tax Tables New'!$F$44:$I$51,MATCH(AH13,'Federal Tax Tables New'!$F$44:$F$51,1),4)),CHOOSE(AA13,0,INDEX('Federal Tax Tables New'!$K$33:$N$40,MATCH(AH13,'Federal Tax Tables New'!$K$33:$K$40,1),4),INDEX('Federal Tax Tables New'!$K$22:$N$29,MATCH(AH13,'Federal Tax Tables New'!$K$22:$K$29,1),4),INDEX('Federal Tax Tables New'!$K$44:$N$51,MATCH(AH13,'Federal Tax Tables New'!$K$44:$K$51,1),4))),0),IF($Z13=2,CHOOSE(AA13,0,INDEX('Federal Tax Tables New'!$A$33:$D$40,MATCH(AH13,'Federal Tax Tables New'!$A$33:$A$40,1),4),INDEX('Federal Tax Tables New'!$A$22:$D$29,MATCH(AH13,'Federal Tax Tables New'!$A$22:$A$29,1),4),INDEX('Federal Tax Tables New'!$A$33:$D$40,MATCH(AH13,'Federal Tax Tables New'!$A$33:$A$40,1),4)),0)))</f>
        <v>0.12</v>
      </c>
      <c r="AL13" s="51">
        <f t="shared" si="6"/>
        <v>4356.9132800000007</v>
      </c>
      <c r="AM13" s="51">
        <f>IF(OR(ISBLANK($A13),$A13=""),"",CHOOSE(Z13,INDEX('Employee Register'!Q:Q,MATCH($A13,'Employee Register'!A:A,0))*'Federal Tax Tables New'!$H$5+INDEX('Employee Register'!R:R,MATCH($A13,'Employee Register'!A:A,0))*'Federal Tax Tables New'!$H$6,0))</f>
        <v>0</v>
      </c>
      <c r="AN13" s="51">
        <f t="shared" si="2"/>
        <v>4356.9132800000007</v>
      </c>
      <c r="AO13" s="139">
        <f>IF(OR(ISBLANK($A13),$A13=""),"",IF(OR(M13=0,AA13=1),0,CHOOSE(Z13,INDEX('Employee Register'!T:T,MATCH($A13,'Employee Register'!A:A,0)),INDEX('Employee Register'!N:N,MATCH($A13,'Employee Register'!A:A,0)))))</f>
        <v>0</v>
      </c>
      <c r="AP13" s="51">
        <f>IF(OR(ISBLANK($A13),$A13=""),"",CHOOSE(AC13,0,(M13-O13)*Settings!$B$18))</f>
        <v>281.45520000000005</v>
      </c>
      <c r="AQ13" s="84">
        <f t="shared" si="3"/>
        <v>3447.1785177333336</v>
      </c>
      <c r="AS13" s="274" t="s">
        <v>196</v>
      </c>
    </row>
    <row r="14" spans="1:45" s="204" customFormat="1" ht="15" customHeight="1" x14ac:dyDescent="0.2">
      <c r="A14" s="82">
        <v>3</v>
      </c>
      <c r="B14" s="50" t="str">
        <f>IF(OR(ISBLANK($A14),$A14=""),"",INDEX('Employee Register'!B:B,MATCH($A14,'Employee Register'!A:A,0),1))</f>
        <v>Benny Erwin</v>
      </c>
      <c r="C14" s="46">
        <v>44136</v>
      </c>
      <c r="D14" s="46">
        <v>44165</v>
      </c>
      <c r="E14" s="29">
        <f t="shared" si="4"/>
        <v>173.33333333333334</v>
      </c>
      <c r="F14" s="29"/>
      <c r="G14" s="29"/>
      <c r="H14" s="29"/>
      <c r="I14" s="47"/>
      <c r="J14" s="48"/>
      <c r="K14" s="48"/>
      <c r="L14" s="48"/>
      <c r="M14" s="83">
        <f>IF(OR(ISBLANK($A14),$A14=""),"",SUM($E14:$H14)*INDEX('Employee Register'!G:G,MATCH($A14,'Employee Register'!A:A,0),1)+IF(OR($X14,ISBLANK($X14)),$I14,0)*INDEX('Employee Register'!H:H,MATCH($A14,'Employee Register'!A:A,0),1)+J14)</f>
        <v>4064.666666666667</v>
      </c>
      <c r="N14" s="83">
        <f>IF(OR(ISBLANK($A14),$A14=""),"",(M14-J14)*INDEX('Employee Register'!U:U,MATCH($A14,'Employee Register'!A:A,0),1))</f>
        <v>182.91</v>
      </c>
      <c r="O14" s="142">
        <f>IF(OR(ISBLANK($A14),$A14=""),"",IF(M14=0,0,INDEX('Employee Register'!V:V,MATCH($A14,'Employee Register'!A:A,0),1)))</f>
        <v>0</v>
      </c>
      <c r="P14" s="142">
        <f>IF(OR(ISBLANK($A14),$A14=""),"",IF(M14=0,0,INDEX('Employee Register'!W:W,MATCH($A14,'Employee Register'!A:A,0),1)+K14))</f>
        <v>0</v>
      </c>
      <c r="Q14" s="83">
        <f t="shared" si="0"/>
        <v>109.00900000000009</v>
      </c>
      <c r="R14" s="83">
        <f>IF(OR(ISBLANK($A14),$A14=""),"",INDEX('Employee Register'!Y:Y,MATCH($A14,'Employee Register'!A:A,0))*$Y14)</f>
        <v>179.7253336666667</v>
      </c>
      <c r="S14" s="83">
        <f>IF(OR(ISBLANK($A14),$A14=""),"",INDEX('Employee Register'!Z:Z,MATCH($A14,'Employee Register'!A:A,0))*$Y14)</f>
        <v>0</v>
      </c>
      <c r="T14" s="83">
        <f>IF(OR(ISBLANK($A14),$A14=""),"",IF(SUMIF($A$6:$A14,A14,$AP$6:$AP14)&lt;='Federal Tax Tables New'!$N$5,AP14,IF('Federal Tax Tables New'!$N$5-SUMIF($A$6:$A14,A14,$AP$6:$AP14)+AP14&lt;=0,0,'Federal Tax Tables New'!$N$5-SUMIF($A$6:$A14,A14,$AP$6:$AP14)+AP14)))</f>
        <v>252.00933333333336</v>
      </c>
      <c r="U14" s="83">
        <f>IF(OR(ISBLANK($A14),$A14=""),"",CHOOSE(AC14,0,$M14*Settings!$B$19))</f>
        <v>58.937666666666672</v>
      </c>
      <c r="V14" s="142">
        <f>IF(OR(ISBLANK($A14),$A14=""),"",IF(M14=0,0,INDEX('Employee Register'!$AA:$AA,MATCH($A14,'Employee Register'!$A:$A,0),1)))</f>
        <v>14</v>
      </c>
      <c r="W14" s="142">
        <f>IF(OR(ISBLANK($A14),$A14=""),"",IF(M14=0,0,INDEX('Employee Register'!$AB:$AB,MATCH($A14,'Employee Register'!$A:$A,0),1)))</f>
        <v>30</v>
      </c>
      <c r="X14" s="49" t="b">
        <f>IF(OR(ISBLANK($A14),$A14=""),"",INDEX('Employee Register'!I:I,MATCH($A14,'Employee Register'!A:A,0))="No")</f>
        <v>1</v>
      </c>
      <c r="Y14" s="51">
        <f t="shared" si="5"/>
        <v>3881.7566666666671</v>
      </c>
      <c r="Z14" s="49">
        <f>IF(OR(ISBLANK($A14),$A14=""),"",MATCH(INDEX('Employee Register'!K:K,MATCH($A14,'Employee Register'!A:A,0)),Settings!$A$2:$A$3,0))</f>
        <v>2</v>
      </c>
      <c r="AA14" s="49">
        <f>IF(OR(ISBLANK($A14),$A14=""),"",CHOOSE(Z14,MATCH(INDEX('Employee Register'!O:O,MATCH($A14,'Employee Register'!A:A,0)),Settings!$A$6:$A$9,0),MATCH(INDEX('Employee Register'!L:L,MATCH($A14,'Employee Register'!A:A,0)),Settings!$A$12:$A$15,0)))</f>
        <v>3</v>
      </c>
      <c r="AB14" s="49">
        <f>IF(OR(ISBLANK($A14),$A14=""),"",CHOOSE(Z14,MATCH(INDEX('Employee Register'!P:P,MATCH($A14,'Employee Register'!A:A,0)),Settings!$A$22:$A$23,0),0))</f>
        <v>0</v>
      </c>
      <c r="AC14" s="49">
        <f>IF(OR(ISBLANK($A14),$A14=""),"",MATCH(INDEX('Employee Register'!X:X,MATCH($A14,'Employee Register'!A:A,0)),Settings!$A$26:$A$27,0))</f>
        <v>2</v>
      </c>
      <c r="AD14" s="49">
        <f>IF(OR(ISBLANK($A14),$A14=""),"",IF(Z14=2,INDEX('Employee Register'!M:M,MATCH($A14,'Employee Register'!A:A,0)),0))</f>
        <v>4</v>
      </c>
      <c r="AE14" s="78">
        <f>IF(OR(ISBLANK($A14),$A14=""),"",$AD14*INDEX('Federal Tax Tables New'!$B$56:$B$63,MATCH(INDEX('Employee Register'!J:J,MATCH($A14,'Employee Register'!A:A,0)),'Federal Tax Tables New'!$A$56:$A$63,0),1))</f>
        <v>1433.3333333333333</v>
      </c>
      <c r="AF14" s="51">
        <f t="shared" si="1"/>
        <v>2448.4233333333341</v>
      </c>
      <c r="AG14" s="49">
        <f>IF(OR(ISBLANK($A14),$A14=""),"",INDEX('Federal Tax Tables New'!$C$56:$C$63,MATCH(INDEX('Employee Register'!J:J,MATCH($A14,'Employee Register'!A:A,0)),'Federal Tax Tables New'!$A$56:$A$63,0),1))</f>
        <v>12</v>
      </c>
      <c r="AH14" s="139">
        <f>IF(OR(ISBLANK($A14),$A14=""),"",IF(AF14&lt;CHOOSE(Z14,INDEX('Employee Register'!S:S,MATCH($A14,'Employee Register'!A:A,0)),0),0,AF14*AG14-CHOOSE(Z14,INDEX('Employee Register'!S:S,MATCH($A14,'Employee Register'!A:A,0))*AG14,0)))</f>
        <v>29381.080000000009</v>
      </c>
      <c r="AI14" s="51">
        <f>IF(OR(ISBLANK($A14),$A14=""),"",MAX(IF($Z14=1,CHOOSE(AB14,CHOOSE(AA14,0,INDEX('Federal Tax Tables New'!$F$33:$I$40,MATCH(AH14,'Federal Tax Tables New'!$F$33:$F$40,1),1),INDEX('Federal Tax Tables New'!$F$22:$I$29,MATCH(AH14,'Federal Tax Tables New'!$F$22:$F$29,1),1),INDEX('Federal Tax Tables New'!$F$44:$I$51,MATCH(AH14,'Federal Tax Tables New'!$F$44:$F$51,1),1)),CHOOSE(AA14,0,INDEX('Federal Tax Tables New'!$K$33:$N$40,MATCH(AH14,'Federal Tax Tables New'!$K$33:$K$40,1),1),INDEX('Federal Tax Tables New'!$K$22:$N$29,MATCH(AH14,'Federal Tax Tables New'!$K$22:$K$29,1),1),INDEX('Federal Tax Tables New'!$K$44:$N$51,MATCH(AH14,'Federal Tax Tables New'!$K$44:$K$51,1),1))),0),IF($Z14=2,CHOOSE(AA14,0,INDEX('Federal Tax Tables New'!$A$33:$D$40,MATCH(AH14,'Federal Tax Tables New'!$A$33:$A$40,1),1),INDEX('Federal Tax Tables New'!$A$22:$D$29,MATCH(AH14,'Federal Tax Tables New'!$A$22:$A$29,1),1),INDEX('Federal Tax Tables New'!$A$33:$D$40,MATCH(AH14,'Federal Tax Tables New'!$A$33:$A$40,1),1)),0)))</f>
        <v>16300</v>
      </c>
      <c r="AJ14" s="51">
        <f>IF(OR(ISBLANK($A14),$A14=""),"",MAX(IF($Z14=1,CHOOSE(AB14,CHOOSE(AA14,0,INDEX('Federal Tax Tables New'!$F$33:$I$40,MATCH(AH14,'Federal Tax Tables New'!$F$33:$F$40,1),3),INDEX('Federal Tax Tables New'!$F$22:$I$29,MATCH(AH14,'Federal Tax Tables New'!$F$22:$F$29,1),3),INDEX('Federal Tax Tables New'!$F$44:$I$51,MATCH(AH14,'Federal Tax Tables New'!$F$44:$F$51,1),3)),CHOOSE(AA14,0,INDEX('Federal Tax Tables New'!$K$33:$N$40,MATCH(AH14,'Federal Tax Tables New'!$K$33:$K$40,1),3),INDEX('Federal Tax Tables New'!$K$22:$N$29,MATCH(AH14,'Federal Tax Tables New'!$K$22:$K$29,1),3),INDEX('Federal Tax Tables New'!$K$44:$N$51,MATCH(AH14,'Federal Tax Tables New'!$K$44:$K$51,1),3))),0),IF($Z14=2,CHOOSE(AA14,0,INDEX('Federal Tax Tables New'!$A$33:$D$40,MATCH(AH14,'Federal Tax Tables New'!$A$33:$A$40,1),3),INDEX('Federal Tax Tables New'!$A$22:$D$29,MATCH(AH14,'Federal Tax Tables New'!$A$22:$A$29,1),3),INDEX('Federal Tax Tables New'!$A$33:$D$40,MATCH(AH14,'Federal Tax Tables New'!$A$33:$A$40,1),3)),0)))</f>
        <v>0</v>
      </c>
      <c r="AK14" s="79">
        <f>IF(OR(ISBLANK($A14),$A14=""),"",MAX(IF($Z14=1,CHOOSE(AB14,CHOOSE(AA14,0,INDEX('Federal Tax Tables New'!$F$33:$I$40,MATCH(AH14,'Federal Tax Tables New'!$F$33:$F$40,1),4),INDEX('Federal Tax Tables New'!$F$22:$I$29,MATCH(AH14,'Federal Tax Tables New'!$F$22:$F$29,1),4),INDEX('Federal Tax Tables New'!$F$44:$I$51,MATCH(AH14,'Federal Tax Tables New'!$F$44:$F$51,1),4)),CHOOSE(AA14,0,INDEX('Federal Tax Tables New'!$K$33:$N$40,MATCH(AH14,'Federal Tax Tables New'!$K$33:$K$40,1),4),INDEX('Federal Tax Tables New'!$K$22:$N$29,MATCH(AH14,'Federal Tax Tables New'!$K$22:$K$29,1),4),INDEX('Federal Tax Tables New'!$K$44:$N$51,MATCH(AH14,'Federal Tax Tables New'!$K$44:$K$51,1),4))),0),IF($Z14=2,CHOOSE(AA14,0,INDEX('Federal Tax Tables New'!$A$33:$D$40,MATCH(AH14,'Federal Tax Tables New'!$A$33:$A$40,1),4),INDEX('Federal Tax Tables New'!$A$22:$D$29,MATCH(AH14,'Federal Tax Tables New'!$A$22:$A$29,1),4),INDEX('Federal Tax Tables New'!$A$33:$D$40,MATCH(AH14,'Federal Tax Tables New'!$A$33:$A$40,1),4)),0)))</f>
        <v>0.1</v>
      </c>
      <c r="AL14" s="51">
        <f t="shared" si="6"/>
        <v>1308.1080000000011</v>
      </c>
      <c r="AM14" s="51">
        <f>IF(OR(ISBLANK($A14),$A14=""),"",CHOOSE(Z14,INDEX('Employee Register'!Q:Q,MATCH($A14,'Employee Register'!A:A,0))*'Federal Tax Tables New'!$H$5+INDEX('Employee Register'!R:R,MATCH($A14,'Employee Register'!A:A,0))*'Federal Tax Tables New'!$H$6,0))</f>
        <v>0</v>
      </c>
      <c r="AN14" s="51">
        <f t="shared" si="2"/>
        <v>0</v>
      </c>
      <c r="AO14" s="139">
        <f>IF(OR(ISBLANK($A14),$A14=""),"",IF(OR(M14=0,AA14=1),0,CHOOSE(Z14,INDEX('Employee Register'!T:T,MATCH($A14,'Employee Register'!A:A,0)),INDEX('Employee Register'!N:N,MATCH($A14,'Employee Register'!A:A,0)))))</f>
        <v>0</v>
      </c>
      <c r="AP14" s="51">
        <f>IF(OR(ISBLANK($A14),$A14=""),"",CHOOSE(AC14,0,(M14-O14)*Settings!$B$18))</f>
        <v>252.00933333333336</v>
      </c>
      <c r="AQ14" s="84">
        <f t="shared" si="3"/>
        <v>3238.0753330000002</v>
      </c>
      <c r="AS14" s="274"/>
    </row>
    <row r="15" spans="1:45" s="204" customFormat="1" ht="15" customHeight="1" x14ac:dyDescent="0.2">
      <c r="A15" s="82"/>
      <c r="B15" s="50" t="str">
        <f>IF(OR(ISBLANK($A15),$A15=""),"",INDEX('Employee Register'!B:B,MATCH($A15,'Employee Register'!A:A,0),1))</f>
        <v/>
      </c>
      <c r="C15" s="46"/>
      <c r="D15" s="46"/>
      <c r="E15" s="29"/>
      <c r="F15" s="29"/>
      <c r="G15" s="29"/>
      <c r="H15" s="29"/>
      <c r="I15" s="47"/>
      <c r="J15" s="48"/>
      <c r="K15" s="48"/>
      <c r="L15" s="48"/>
      <c r="M15" s="83" t="str">
        <f>IF(OR(ISBLANK($A15),$A15=""),"",SUM($E15:$H15)*INDEX('Employee Register'!G:G,MATCH($A15,'Employee Register'!A:A,0),1)+IF(OR($X15,ISBLANK($X15)),$I15,0)*INDEX('Employee Register'!H:H,MATCH($A15,'Employee Register'!A:A,0),1)+J15)</f>
        <v/>
      </c>
      <c r="N15" s="83" t="str">
        <f>IF(OR(ISBLANK($A15),$A15=""),"",(M15-J15)*INDEX('Employee Register'!U:U,MATCH($A15,'Employee Register'!A:A,0),1))</f>
        <v/>
      </c>
      <c r="O15" s="142" t="str">
        <f>IF(OR(ISBLANK($A15),$A15=""),"",IF(M15=0,0,INDEX('Employee Register'!V:V,MATCH($A15,'Employee Register'!A:A,0),1)))</f>
        <v/>
      </c>
      <c r="P15" s="142" t="str">
        <f>IF(OR(ISBLANK($A15),$A15=""),"",IF(M15=0,0,INDEX('Employee Register'!W:W,MATCH($A15,'Employee Register'!A:A,0),1)+K15))</f>
        <v/>
      </c>
      <c r="Q15" s="83" t="str">
        <f t="shared" si="0"/>
        <v/>
      </c>
      <c r="R15" s="83" t="str">
        <f>IF(OR(ISBLANK($A15),$A15=""),"",INDEX('Employee Register'!Y:Y,MATCH($A15,'Employee Register'!A:A,0))*$Y15)</f>
        <v/>
      </c>
      <c r="S15" s="83" t="str">
        <f>IF(OR(ISBLANK($A15),$A15=""),"",INDEX('Employee Register'!Z:Z,MATCH($A15,'Employee Register'!A:A,0))*$Y15)</f>
        <v/>
      </c>
      <c r="T15" s="83" t="str">
        <f>IF(OR(ISBLANK($A15),$A15=""),"",IF(SUMIF($A$6:$A15,A15,$AP$6:$AP15)&lt;='Federal Tax Tables New'!$N$5,AP15,IF('Federal Tax Tables New'!$N$5-SUMIF($A$6:$A15,A15,$AP$6:$AP15)+AP15&lt;=0,0,'Federal Tax Tables New'!$N$5-SUMIF($A$6:$A15,A15,$AP$6:$AP15)+AP15)))</f>
        <v/>
      </c>
      <c r="U15" s="83" t="str">
        <f>IF(OR(ISBLANK($A15),$A15=""),"",CHOOSE(AC15,0,$M15*Settings!$B$19))</f>
        <v/>
      </c>
      <c r="V15" s="142" t="str">
        <f>IF(OR(ISBLANK($A15),$A15=""),"",IF(M15=0,0,INDEX('Employee Register'!$AA:$AA,MATCH($A15,'Employee Register'!$A:$A,0),1)))</f>
        <v/>
      </c>
      <c r="W15" s="142" t="str">
        <f>IF(OR(ISBLANK($A15),$A15=""),"",IF(M15=0,0,INDEX('Employee Register'!$AB:$AB,MATCH($A15,'Employee Register'!$A:$A,0),1)))</f>
        <v/>
      </c>
      <c r="X15" s="49" t="str">
        <f>IF(OR(ISBLANK($A15),$A15=""),"",INDEX('Employee Register'!I:I,MATCH($A15,'Employee Register'!A:A,0))="No")</f>
        <v/>
      </c>
      <c r="Y15" s="51" t="str">
        <f t="shared" si="5"/>
        <v/>
      </c>
      <c r="Z15" s="49" t="str">
        <f>IF(OR(ISBLANK($A15),$A15=""),"",MATCH(INDEX('Employee Register'!K:K,MATCH($A15,'Employee Register'!A:A,0)),Settings!$A$2:$A$3,0))</f>
        <v/>
      </c>
      <c r="AA15" s="49" t="str">
        <f>IF(OR(ISBLANK($A15),$A15=""),"",CHOOSE(Z15,MATCH(INDEX('Employee Register'!O:O,MATCH($A15,'Employee Register'!A:A,0)),Settings!$A$6:$A$9,0),MATCH(INDEX('Employee Register'!L:L,MATCH($A15,'Employee Register'!A:A,0)),Settings!$A$12:$A$15,0)))</f>
        <v/>
      </c>
      <c r="AB15" s="49" t="str">
        <f>IF(OR(ISBLANK($A15),$A15=""),"",CHOOSE(Z15,MATCH(INDEX('Employee Register'!P:P,MATCH($A15,'Employee Register'!A:A,0)),Settings!$A$22:$A$23,0),0))</f>
        <v/>
      </c>
      <c r="AC15" s="49" t="str">
        <f>IF(OR(ISBLANK($A15),$A15=""),"",MATCH(INDEX('Employee Register'!X:X,MATCH($A15,'Employee Register'!A:A,0)),Settings!$A$26:$A$27,0))</f>
        <v/>
      </c>
      <c r="AD15" s="49" t="str">
        <f>IF(OR(ISBLANK($A15),$A15=""),"",IF(Z15=2,INDEX('Employee Register'!M:M,MATCH($A15,'Employee Register'!A:A,0)),0))</f>
        <v/>
      </c>
      <c r="AE15" s="78" t="str">
        <f>IF(OR(ISBLANK($A15),$A15=""),"",$AD15*INDEX('Federal Tax Tables New'!$B$56:$B$63,MATCH(INDEX('Employee Register'!J:J,MATCH($A15,'Employee Register'!A:A,0)),'Federal Tax Tables New'!$A$56:$A$63,0),1))</f>
        <v/>
      </c>
      <c r="AF15" s="51" t="str">
        <f t="shared" si="1"/>
        <v/>
      </c>
      <c r="AG15" s="49" t="str">
        <f>IF(OR(ISBLANK($A15),$A15=""),"",INDEX('Federal Tax Tables New'!$C$56:$C$63,MATCH(INDEX('Employee Register'!J:J,MATCH($A15,'Employee Register'!A:A,0)),'Federal Tax Tables New'!$A$56:$A$63,0),1))</f>
        <v/>
      </c>
      <c r="AH15" s="139" t="str">
        <f>IF(OR(ISBLANK($A15),$A15=""),"",IF(AF15&lt;CHOOSE(Z15,INDEX('Employee Register'!S:S,MATCH($A15,'Employee Register'!A:A,0)),0),0,AF15*AG15-CHOOSE(Z15,INDEX('Employee Register'!S:S,MATCH($A15,'Employee Register'!A:A,0))*AG15,0)))</f>
        <v/>
      </c>
      <c r="AI15" s="51" t="str">
        <f>IF(OR(ISBLANK($A15),$A15=""),"",MAX(IF($Z15=1,CHOOSE(AB15,CHOOSE(AA15,0,INDEX('Federal Tax Tables New'!$F$33:$I$40,MATCH(AH15,'Federal Tax Tables New'!$F$33:$F$40,1),1),INDEX('Federal Tax Tables New'!$F$22:$I$29,MATCH(AH15,'Federal Tax Tables New'!$F$22:$F$29,1),1),INDEX('Federal Tax Tables New'!$F$44:$I$51,MATCH(AH15,'Federal Tax Tables New'!$F$44:$F$51,1),1)),CHOOSE(AA15,0,INDEX('Federal Tax Tables New'!$K$33:$N$40,MATCH(AH15,'Federal Tax Tables New'!$K$33:$K$40,1),1),INDEX('Federal Tax Tables New'!$K$22:$N$29,MATCH(AH15,'Federal Tax Tables New'!$K$22:$K$29,1),1),INDEX('Federal Tax Tables New'!$K$44:$N$51,MATCH(AH15,'Federal Tax Tables New'!$K$44:$K$51,1),1))),0),IF($Z15=2,CHOOSE(AA15,0,INDEX('Federal Tax Tables New'!$A$33:$D$40,MATCH(AH15,'Federal Tax Tables New'!$A$33:$A$40,1),1),INDEX('Federal Tax Tables New'!$A$22:$D$29,MATCH(AH15,'Federal Tax Tables New'!$A$22:$A$29,1),1),INDEX('Federal Tax Tables New'!$A$33:$D$40,MATCH(AH15,'Federal Tax Tables New'!$A$33:$A$40,1),1)),0)))</f>
        <v/>
      </c>
      <c r="AJ15" s="51" t="str">
        <f>IF(OR(ISBLANK($A15),$A15=""),"",MAX(IF($Z15=1,CHOOSE(AB15,CHOOSE(AA15,0,INDEX('Federal Tax Tables New'!$F$33:$I$40,MATCH(AH15,'Federal Tax Tables New'!$F$33:$F$40,1),3),INDEX('Federal Tax Tables New'!$F$22:$I$29,MATCH(AH15,'Federal Tax Tables New'!$F$22:$F$29,1),3),INDEX('Federal Tax Tables New'!$F$44:$I$51,MATCH(AH15,'Federal Tax Tables New'!$F$44:$F$51,1),3)),CHOOSE(AA15,0,INDEX('Federal Tax Tables New'!$K$33:$N$40,MATCH(AH15,'Federal Tax Tables New'!$K$33:$K$40,1),3),INDEX('Federal Tax Tables New'!$K$22:$N$29,MATCH(AH15,'Federal Tax Tables New'!$K$22:$K$29,1),3),INDEX('Federal Tax Tables New'!$K$44:$N$51,MATCH(AH15,'Federal Tax Tables New'!$K$44:$K$51,1),3))),0),IF($Z15=2,CHOOSE(AA15,0,INDEX('Federal Tax Tables New'!$A$33:$D$40,MATCH(AH15,'Federal Tax Tables New'!$A$33:$A$40,1),3),INDEX('Federal Tax Tables New'!$A$22:$D$29,MATCH(AH15,'Federal Tax Tables New'!$A$22:$A$29,1),3),INDEX('Federal Tax Tables New'!$A$33:$D$40,MATCH(AH15,'Federal Tax Tables New'!$A$33:$A$40,1),3)),0)))</f>
        <v/>
      </c>
      <c r="AK15" s="79" t="str">
        <f>IF(OR(ISBLANK($A15),$A15=""),"",MAX(IF($Z15=1,CHOOSE(AB15,CHOOSE(AA15,0,INDEX('Federal Tax Tables New'!$F$33:$I$40,MATCH(AH15,'Federal Tax Tables New'!$F$33:$F$40,1),4),INDEX('Federal Tax Tables New'!$F$22:$I$29,MATCH(AH15,'Federal Tax Tables New'!$F$22:$F$29,1),4),INDEX('Federal Tax Tables New'!$F$44:$I$51,MATCH(AH15,'Federal Tax Tables New'!$F$44:$F$51,1),4)),CHOOSE(AA15,0,INDEX('Federal Tax Tables New'!$K$33:$N$40,MATCH(AH15,'Federal Tax Tables New'!$K$33:$K$40,1),4),INDEX('Federal Tax Tables New'!$K$22:$N$29,MATCH(AH15,'Federal Tax Tables New'!$K$22:$K$29,1),4),INDEX('Federal Tax Tables New'!$K$44:$N$51,MATCH(AH15,'Federal Tax Tables New'!$K$44:$K$51,1),4))),0),IF($Z15=2,CHOOSE(AA15,0,INDEX('Federal Tax Tables New'!$A$33:$D$40,MATCH(AH15,'Federal Tax Tables New'!$A$33:$A$40,1),4),INDEX('Federal Tax Tables New'!$A$22:$D$29,MATCH(AH15,'Federal Tax Tables New'!$A$22:$A$29,1),4),INDEX('Federal Tax Tables New'!$A$33:$D$40,MATCH(AH15,'Federal Tax Tables New'!$A$33:$A$40,1),4)),0)))</f>
        <v/>
      </c>
      <c r="AL15" s="51" t="str">
        <f t="shared" si="6"/>
        <v/>
      </c>
      <c r="AM15" s="51" t="str">
        <f>IF(OR(ISBLANK($A15),$A15=""),"",CHOOSE(Z15,INDEX('Employee Register'!Q:Q,MATCH($A15,'Employee Register'!A:A,0))*'Federal Tax Tables New'!$H$5+INDEX('Employee Register'!R:R,MATCH($A15,'Employee Register'!A:A,0))*'Federal Tax Tables New'!$H$6,0))</f>
        <v/>
      </c>
      <c r="AN15" s="51" t="str">
        <f t="shared" si="2"/>
        <v/>
      </c>
      <c r="AO15" s="139" t="str">
        <f>IF(OR(ISBLANK($A15),$A15=""),"",IF(OR(M15=0,AA15=1),0,CHOOSE(Z15,INDEX('Employee Register'!T:T,MATCH($A15,'Employee Register'!A:A,0)),INDEX('Employee Register'!N:N,MATCH($A15,'Employee Register'!A:A,0)))))</f>
        <v/>
      </c>
      <c r="AP15" s="51" t="str">
        <f>IF(OR(ISBLANK($A15),$A15=""),"",CHOOSE(AC15,0,(M15-O15)*Settings!$B$18))</f>
        <v/>
      </c>
      <c r="AQ15" s="84" t="str">
        <f t="shared" si="3"/>
        <v/>
      </c>
      <c r="AS15" s="274"/>
    </row>
    <row r="16" spans="1:45" s="204" customFormat="1" ht="15" customHeight="1" x14ac:dyDescent="0.2">
      <c r="A16" s="82"/>
      <c r="B16" s="50" t="str">
        <f>IF(OR(ISBLANK($A16),$A16=""),"",INDEX('Employee Register'!B:B,MATCH($A16,'Employee Register'!A:A,0),1))</f>
        <v/>
      </c>
      <c r="C16" s="46"/>
      <c r="D16" s="46"/>
      <c r="E16" s="29"/>
      <c r="F16" s="29"/>
      <c r="G16" s="29"/>
      <c r="H16" s="29"/>
      <c r="I16" s="47"/>
      <c r="J16" s="48"/>
      <c r="K16" s="48"/>
      <c r="L16" s="48"/>
      <c r="M16" s="83" t="str">
        <f>IF(OR(ISBLANK($A16),$A16=""),"",SUM($E16:$H16)*INDEX('Employee Register'!G:G,MATCH($A16,'Employee Register'!A:A,0),1)+IF(OR($X16,ISBLANK($X16)),$I16,0)*INDEX('Employee Register'!H:H,MATCH($A16,'Employee Register'!A:A,0),1)+J16)</f>
        <v/>
      </c>
      <c r="N16" s="83" t="str">
        <f>IF(OR(ISBLANK($A16),$A16=""),"",(M16-J16)*INDEX('Employee Register'!U:U,MATCH($A16,'Employee Register'!A:A,0),1))</f>
        <v/>
      </c>
      <c r="O16" s="142" t="str">
        <f>IF(OR(ISBLANK($A16),$A16=""),"",IF(M16=0,0,INDEX('Employee Register'!V:V,MATCH($A16,'Employee Register'!A:A,0),1)))</f>
        <v/>
      </c>
      <c r="P16" s="142" t="str">
        <f>IF(OR(ISBLANK($A16),$A16=""),"",IF(M16=0,0,INDEX('Employee Register'!W:W,MATCH($A16,'Employee Register'!A:A,0),1)+K16))</f>
        <v/>
      </c>
      <c r="Q16" s="83" t="str">
        <f t="shared" si="0"/>
        <v/>
      </c>
      <c r="R16" s="83" t="str">
        <f>IF(OR(ISBLANK($A16),$A16=""),"",INDEX('Employee Register'!Y:Y,MATCH($A16,'Employee Register'!A:A,0))*$Y16)</f>
        <v/>
      </c>
      <c r="S16" s="83" t="str">
        <f>IF(OR(ISBLANK($A16),$A16=""),"",INDEX('Employee Register'!Z:Z,MATCH($A16,'Employee Register'!A:A,0))*$Y16)</f>
        <v/>
      </c>
      <c r="T16" s="83" t="str">
        <f>IF(OR(ISBLANK($A16),$A16=""),"",IF(SUMIF($A$6:$A16,A16,$AP$6:$AP16)&lt;='Federal Tax Tables New'!$N$5,AP16,IF('Federal Tax Tables New'!$N$5-SUMIF($A$6:$A16,A16,$AP$6:$AP16)+AP16&lt;=0,0,'Federal Tax Tables New'!$N$5-SUMIF($A$6:$A16,A16,$AP$6:$AP16)+AP16)))</f>
        <v/>
      </c>
      <c r="U16" s="83" t="str">
        <f>IF(OR(ISBLANK($A16),$A16=""),"",CHOOSE(AC16,0,$M16*Settings!$B$19))</f>
        <v/>
      </c>
      <c r="V16" s="142" t="str">
        <f>IF(OR(ISBLANK($A16),$A16=""),"",IF(M16=0,0,INDEX('Employee Register'!$AA:$AA,MATCH($A16,'Employee Register'!$A:$A,0),1)))</f>
        <v/>
      </c>
      <c r="W16" s="142" t="str">
        <f>IF(OR(ISBLANK($A16),$A16=""),"",IF(M16=0,0,INDEX('Employee Register'!$AB:$AB,MATCH($A16,'Employee Register'!$A:$A,0),1)))</f>
        <v/>
      </c>
      <c r="X16" s="49" t="str">
        <f>IF(OR(ISBLANK($A16),$A16=""),"",INDEX('Employee Register'!I:I,MATCH($A16,'Employee Register'!A:A,0))="No")</f>
        <v/>
      </c>
      <c r="Y16" s="51" t="str">
        <f t="shared" si="5"/>
        <v/>
      </c>
      <c r="Z16" s="49" t="str">
        <f>IF(OR(ISBLANK($A16),$A16=""),"",MATCH(INDEX('Employee Register'!K:K,MATCH($A16,'Employee Register'!A:A,0)),Settings!$A$2:$A$3,0))</f>
        <v/>
      </c>
      <c r="AA16" s="49" t="str">
        <f>IF(OR(ISBLANK($A16),$A16=""),"",CHOOSE(Z16,MATCH(INDEX('Employee Register'!O:O,MATCH($A16,'Employee Register'!A:A,0)),Settings!$A$6:$A$9,0),MATCH(INDEX('Employee Register'!L:L,MATCH($A16,'Employee Register'!A:A,0)),Settings!$A$12:$A$15,0)))</f>
        <v/>
      </c>
      <c r="AB16" s="49" t="str">
        <f>IF(OR(ISBLANK($A16),$A16=""),"",CHOOSE(Z16,MATCH(INDEX('Employee Register'!P:P,MATCH($A16,'Employee Register'!A:A,0)),Settings!$A$22:$A$23,0),0))</f>
        <v/>
      </c>
      <c r="AC16" s="49" t="str">
        <f>IF(OR(ISBLANK($A16),$A16=""),"",MATCH(INDEX('Employee Register'!X:X,MATCH($A16,'Employee Register'!A:A,0)),Settings!$A$26:$A$27,0))</f>
        <v/>
      </c>
      <c r="AD16" s="49" t="str">
        <f>IF(OR(ISBLANK($A16),$A16=""),"",IF(Z16=2,INDEX('Employee Register'!M:M,MATCH($A16,'Employee Register'!A:A,0)),0))</f>
        <v/>
      </c>
      <c r="AE16" s="78" t="str">
        <f>IF(OR(ISBLANK($A16),$A16=""),"",$AD16*INDEX('Federal Tax Tables New'!$B$56:$B$63,MATCH(INDEX('Employee Register'!J:J,MATCH($A16,'Employee Register'!A:A,0)),'Federal Tax Tables New'!$A$56:$A$63,0),1))</f>
        <v/>
      </c>
      <c r="AF16" s="51" t="str">
        <f t="shared" si="1"/>
        <v/>
      </c>
      <c r="AG16" s="49" t="str">
        <f>IF(OR(ISBLANK($A16),$A16=""),"",INDEX('Federal Tax Tables New'!$C$56:$C$63,MATCH(INDEX('Employee Register'!J:J,MATCH($A16,'Employee Register'!A:A,0)),'Federal Tax Tables New'!$A$56:$A$63,0),1))</f>
        <v/>
      </c>
      <c r="AH16" s="139" t="str">
        <f>IF(OR(ISBLANK($A16),$A16=""),"",IF(AF16&lt;CHOOSE(Z16,INDEX('Employee Register'!S:S,MATCH($A16,'Employee Register'!A:A,0)),0),0,AF16*AG16-CHOOSE(Z16,INDEX('Employee Register'!S:S,MATCH($A16,'Employee Register'!A:A,0))*AG16,0)))</f>
        <v/>
      </c>
      <c r="AI16" s="51" t="str">
        <f>IF(OR(ISBLANK($A16),$A16=""),"",MAX(IF($Z16=1,CHOOSE(AB16,CHOOSE(AA16,0,INDEX('Federal Tax Tables New'!$F$33:$I$40,MATCH(AH16,'Federal Tax Tables New'!$F$33:$F$40,1),1),INDEX('Federal Tax Tables New'!$F$22:$I$29,MATCH(AH16,'Federal Tax Tables New'!$F$22:$F$29,1),1),INDEX('Federal Tax Tables New'!$F$44:$I$51,MATCH(AH16,'Federal Tax Tables New'!$F$44:$F$51,1),1)),CHOOSE(AA16,0,INDEX('Federal Tax Tables New'!$K$33:$N$40,MATCH(AH16,'Federal Tax Tables New'!$K$33:$K$40,1),1),INDEX('Federal Tax Tables New'!$K$22:$N$29,MATCH(AH16,'Federal Tax Tables New'!$K$22:$K$29,1),1),INDEX('Federal Tax Tables New'!$K$44:$N$51,MATCH(AH16,'Federal Tax Tables New'!$K$44:$K$51,1),1))),0),IF($Z16=2,CHOOSE(AA16,0,INDEX('Federal Tax Tables New'!$A$33:$D$40,MATCH(AH16,'Federal Tax Tables New'!$A$33:$A$40,1),1),INDEX('Federal Tax Tables New'!$A$22:$D$29,MATCH(AH16,'Federal Tax Tables New'!$A$22:$A$29,1),1),INDEX('Federal Tax Tables New'!$A$33:$D$40,MATCH(AH16,'Federal Tax Tables New'!$A$33:$A$40,1),1)),0)))</f>
        <v/>
      </c>
      <c r="AJ16" s="51" t="str">
        <f>IF(OR(ISBLANK($A16),$A16=""),"",MAX(IF($Z16=1,CHOOSE(AB16,CHOOSE(AA16,0,INDEX('Federal Tax Tables New'!$F$33:$I$40,MATCH(AH16,'Federal Tax Tables New'!$F$33:$F$40,1),3),INDEX('Federal Tax Tables New'!$F$22:$I$29,MATCH(AH16,'Federal Tax Tables New'!$F$22:$F$29,1),3),INDEX('Federal Tax Tables New'!$F$44:$I$51,MATCH(AH16,'Federal Tax Tables New'!$F$44:$F$51,1),3)),CHOOSE(AA16,0,INDEX('Federal Tax Tables New'!$K$33:$N$40,MATCH(AH16,'Federal Tax Tables New'!$K$33:$K$40,1),3),INDEX('Federal Tax Tables New'!$K$22:$N$29,MATCH(AH16,'Federal Tax Tables New'!$K$22:$K$29,1),3),INDEX('Federal Tax Tables New'!$K$44:$N$51,MATCH(AH16,'Federal Tax Tables New'!$K$44:$K$51,1),3))),0),IF($Z16=2,CHOOSE(AA16,0,INDEX('Federal Tax Tables New'!$A$33:$D$40,MATCH(AH16,'Federal Tax Tables New'!$A$33:$A$40,1),3),INDEX('Federal Tax Tables New'!$A$22:$D$29,MATCH(AH16,'Federal Tax Tables New'!$A$22:$A$29,1),3),INDEX('Federal Tax Tables New'!$A$33:$D$40,MATCH(AH16,'Federal Tax Tables New'!$A$33:$A$40,1),3)),0)))</f>
        <v/>
      </c>
      <c r="AK16" s="79" t="str">
        <f>IF(OR(ISBLANK($A16),$A16=""),"",MAX(IF($Z16=1,CHOOSE(AB16,CHOOSE(AA16,0,INDEX('Federal Tax Tables New'!$F$33:$I$40,MATCH(AH16,'Federal Tax Tables New'!$F$33:$F$40,1),4),INDEX('Federal Tax Tables New'!$F$22:$I$29,MATCH(AH16,'Federal Tax Tables New'!$F$22:$F$29,1),4),INDEX('Federal Tax Tables New'!$F$44:$I$51,MATCH(AH16,'Federal Tax Tables New'!$F$44:$F$51,1),4)),CHOOSE(AA16,0,INDEX('Federal Tax Tables New'!$K$33:$N$40,MATCH(AH16,'Federal Tax Tables New'!$K$33:$K$40,1),4),INDEX('Federal Tax Tables New'!$K$22:$N$29,MATCH(AH16,'Federal Tax Tables New'!$K$22:$K$29,1),4),INDEX('Federal Tax Tables New'!$K$44:$N$51,MATCH(AH16,'Federal Tax Tables New'!$K$44:$K$51,1),4))),0),IF($Z16=2,CHOOSE(AA16,0,INDEX('Federal Tax Tables New'!$A$33:$D$40,MATCH(AH16,'Federal Tax Tables New'!$A$33:$A$40,1),4),INDEX('Federal Tax Tables New'!$A$22:$D$29,MATCH(AH16,'Federal Tax Tables New'!$A$22:$A$29,1),4),INDEX('Federal Tax Tables New'!$A$33:$D$40,MATCH(AH16,'Federal Tax Tables New'!$A$33:$A$40,1),4)),0)))</f>
        <v/>
      </c>
      <c r="AL16" s="51" t="str">
        <f t="shared" si="6"/>
        <v/>
      </c>
      <c r="AM16" s="51" t="str">
        <f>IF(OR(ISBLANK($A16),$A16=""),"",CHOOSE(Z16,INDEX('Employee Register'!Q:Q,MATCH($A16,'Employee Register'!A:A,0))*'Federal Tax Tables New'!$H$5+INDEX('Employee Register'!R:R,MATCH($A16,'Employee Register'!A:A,0))*'Federal Tax Tables New'!$H$6,0))</f>
        <v/>
      </c>
      <c r="AN16" s="51" t="str">
        <f t="shared" si="2"/>
        <v/>
      </c>
      <c r="AO16" s="139" t="str">
        <f>IF(OR(ISBLANK($A16),$A16=""),"",IF(OR(M16=0,AA16=1),0,CHOOSE(Z16,INDEX('Employee Register'!T:T,MATCH($A16,'Employee Register'!A:A,0)),INDEX('Employee Register'!N:N,MATCH($A16,'Employee Register'!A:A,0)))))</f>
        <v/>
      </c>
      <c r="AP16" s="51" t="str">
        <f>IF(OR(ISBLANK($A16),$A16=""),"",CHOOSE(AC16,0,(M16-O16)*Settings!$B$18))</f>
        <v/>
      </c>
      <c r="AQ16" s="84" t="str">
        <f t="shared" si="3"/>
        <v/>
      </c>
      <c r="AS16" s="274"/>
    </row>
    <row r="17" spans="1:45" s="204" customFormat="1" ht="15" customHeight="1" x14ac:dyDescent="0.2">
      <c r="A17" s="82"/>
      <c r="B17" s="50" t="str">
        <f>IF(OR(ISBLANK($A17),$A17=""),"",INDEX('Employee Register'!B:B,MATCH($A17,'Employee Register'!A:A,0),1))</f>
        <v/>
      </c>
      <c r="C17" s="46"/>
      <c r="D17" s="46"/>
      <c r="E17" s="29"/>
      <c r="F17" s="29"/>
      <c r="G17" s="29"/>
      <c r="H17" s="29"/>
      <c r="I17" s="47"/>
      <c r="J17" s="48"/>
      <c r="K17" s="48"/>
      <c r="L17" s="48"/>
      <c r="M17" s="83" t="str">
        <f>IF(OR(ISBLANK($A17),$A17=""),"",SUM($E17:$H17)*INDEX('Employee Register'!G:G,MATCH($A17,'Employee Register'!A:A,0),1)+IF(OR($X17,ISBLANK($X17)),$I17,0)*INDEX('Employee Register'!H:H,MATCH($A17,'Employee Register'!A:A,0),1)+J17)</f>
        <v/>
      </c>
      <c r="N17" s="83" t="str">
        <f>IF(OR(ISBLANK($A17),$A17=""),"",(M17-J17)*INDEX('Employee Register'!U:U,MATCH($A17,'Employee Register'!A:A,0),1))</f>
        <v/>
      </c>
      <c r="O17" s="142" t="str">
        <f>IF(OR(ISBLANK($A17),$A17=""),"",IF(M17=0,0,INDEX('Employee Register'!V:V,MATCH($A17,'Employee Register'!A:A,0),1)))</f>
        <v/>
      </c>
      <c r="P17" s="142" t="str">
        <f>IF(OR(ISBLANK($A17),$A17=""),"",IF(M17=0,0,INDEX('Employee Register'!W:W,MATCH($A17,'Employee Register'!A:A,0),1)+K17))</f>
        <v/>
      </c>
      <c r="Q17" s="83" t="str">
        <f t="shared" si="0"/>
        <v/>
      </c>
      <c r="R17" s="83" t="str">
        <f>IF(OR(ISBLANK($A17),$A17=""),"",INDEX('Employee Register'!Y:Y,MATCH($A17,'Employee Register'!A:A,0))*$Y17)</f>
        <v/>
      </c>
      <c r="S17" s="83" t="str">
        <f>IF(OR(ISBLANK($A17),$A17=""),"",INDEX('Employee Register'!Z:Z,MATCH($A17,'Employee Register'!A:A,0))*$Y17)</f>
        <v/>
      </c>
      <c r="T17" s="83" t="str">
        <f>IF(OR(ISBLANK($A17),$A17=""),"",IF(SUMIF($A$6:$A17,A17,$AP$6:$AP17)&lt;='Federal Tax Tables New'!$N$5,AP17,IF('Federal Tax Tables New'!$N$5-SUMIF($A$6:$A17,A17,$AP$6:$AP17)+AP17&lt;=0,0,'Federal Tax Tables New'!$N$5-SUMIF($A$6:$A17,A17,$AP$6:$AP17)+AP17)))</f>
        <v/>
      </c>
      <c r="U17" s="83" t="str">
        <f>IF(OR(ISBLANK($A17),$A17=""),"",CHOOSE(AC17,0,$M17*Settings!$B$19))</f>
        <v/>
      </c>
      <c r="V17" s="142" t="str">
        <f>IF(OR(ISBLANK($A17),$A17=""),"",IF(M17=0,0,INDEX('Employee Register'!$AA:$AA,MATCH($A17,'Employee Register'!$A:$A,0),1)))</f>
        <v/>
      </c>
      <c r="W17" s="142" t="str">
        <f>IF(OR(ISBLANK($A17),$A17=""),"",IF(M17=0,0,INDEX('Employee Register'!$AB:$AB,MATCH($A17,'Employee Register'!$A:$A,0),1)))</f>
        <v/>
      </c>
      <c r="X17" s="49" t="str">
        <f>IF(OR(ISBLANK($A17),$A17=""),"",INDEX('Employee Register'!I:I,MATCH($A17,'Employee Register'!A:A,0))="No")</f>
        <v/>
      </c>
      <c r="Y17" s="51" t="str">
        <f t="shared" si="5"/>
        <v/>
      </c>
      <c r="Z17" s="49" t="str">
        <f>IF(OR(ISBLANK($A17),$A17=""),"",MATCH(INDEX('Employee Register'!K:K,MATCH($A17,'Employee Register'!A:A,0)),Settings!$A$2:$A$3,0))</f>
        <v/>
      </c>
      <c r="AA17" s="49" t="str">
        <f>IF(OR(ISBLANK($A17),$A17=""),"",CHOOSE(Z17,MATCH(INDEX('Employee Register'!O:O,MATCH($A17,'Employee Register'!A:A,0)),Settings!$A$6:$A$9,0),MATCH(INDEX('Employee Register'!L:L,MATCH($A17,'Employee Register'!A:A,0)),Settings!$A$12:$A$15,0)))</f>
        <v/>
      </c>
      <c r="AB17" s="49" t="str">
        <f>IF(OR(ISBLANK($A17),$A17=""),"",CHOOSE(Z17,MATCH(INDEX('Employee Register'!P:P,MATCH($A17,'Employee Register'!A:A,0)),Settings!$A$22:$A$23,0),0))</f>
        <v/>
      </c>
      <c r="AC17" s="49" t="str">
        <f>IF(OR(ISBLANK($A17),$A17=""),"",MATCH(INDEX('Employee Register'!X:X,MATCH($A17,'Employee Register'!A:A,0)),Settings!$A$26:$A$27,0))</f>
        <v/>
      </c>
      <c r="AD17" s="49" t="str">
        <f>IF(OR(ISBLANK($A17),$A17=""),"",IF(Z17=2,INDEX('Employee Register'!M:M,MATCH($A17,'Employee Register'!A:A,0)),0))</f>
        <v/>
      </c>
      <c r="AE17" s="78" t="str">
        <f>IF(OR(ISBLANK($A17),$A17=""),"",$AD17*INDEX('Federal Tax Tables New'!$B$56:$B$63,MATCH(INDEX('Employee Register'!J:J,MATCH($A17,'Employee Register'!A:A,0)),'Federal Tax Tables New'!$A$56:$A$63,0),1))</f>
        <v/>
      </c>
      <c r="AF17" s="51" t="str">
        <f t="shared" si="1"/>
        <v/>
      </c>
      <c r="AG17" s="49" t="str">
        <f>IF(OR(ISBLANK($A17),$A17=""),"",INDEX('Federal Tax Tables New'!$C$56:$C$63,MATCH(INDEX('Employee Register'!J:J,MATCH($A17,'Employee Register'!A:A,0)),'Federal Tax Tables New'!$A$56:$A$63,0),1))</f>
        <v/>
      </c>
      <c r="AH17" s="139" t="str">
        <f>IF(OR(ISBLANK($A17),$A17=""),"",IF(AF17&lt;CHOOSE(Z17,INDEX('Employee Register'!S:S,MATCH($A17,'Employee Register'!A:A,0)),0),0,AF17*AG17-CHOOSE(Z17,INDEX('Employee Register'!S:S,MATCH($A17,'Employee Register'!A:A,0))*AG17,0)))</f>
        <v/>
      </c>
      <c r="AI17" s="51" t="str">
        <f>IF(OR(ISBLANK($A17),$A17=""),"",MAX(IF($Z17=1,CHOOSE(AB17,CHOOSE(AA17,0,INDEX('Federal Tax Tables New'!$F$33:$I$40,MATCH(AH17,'Federal Tax Tables New'!$F$33:$F$40,1),1),INDEX('Federal Tax Tables New'!$F$22:$I$29,MATCH(AH17,'Federal Tax Tables New'!$F$22:$F$29,1),1),INDEX('Federal Tax Tables New'!$F$44:$I$51,MATCH(AH17,'Federal Tax Tables New'!$F$44:$F$51,1),1)),CHOOSE(AA17,0,INDEX('Federal Tax Tables New'!$K$33:$N$40,MATCH(AH17,'Federal Tax Tables New'!$K$33:$K$40,1),1),INDEX('Federal Tax Tables New'!$K$22:$N$29,MATCH(AH17,'Federal Tax Tables New'!$K$22:$K$29,1),1),INDEX('Federal Tax Tables New'!$K$44:$N$51,MATCH(AH17,'Federal Tax Tables New'!$K$44:$K$51,1),1))),0),IF($Z17=2,CHOOSE(AA17,0,INDEX('Federal Tax Tables New'!$A$33:$D$40,MATCH(AH17,'Federal Tax Tables New'!$A$33:$A$40,1),1),INDEX('Federal Tax Tables New'!$A$22:$D$29,MATCH(AH17,'Federal Tax Tables New'!$A$22:$A$29,1),1),INDEX('Federal Tax Tables New'!$A$33:$D$40,MATCH(AH17,'Federal Tax Tables New'!$A$33:$A$40,1),1)),0)))</f>
        <v/>
      </c>
      <c r="AJ17" s="51" t="str">
        <f>IF(OR(ISBLANK($A17),$A17=""),"",MAX(IF($Z17=1,CHOOSE(AB17,CHOOSE(AA17,0,INDEX('Federal Tax Tables New'!$F$33:$I$40,MATCH(AH17,'Federal Tax Tables New'!$F$33:$F$40,1),3),INDEX('Federal Tax Tables New'!$F$22:$I$29,MATCH(AH17,'Federal Tax Tables New'!$F$22:$F$29,1),3),INDEX('Federal Tax Tables New'!$F$44:$I$51,MATCH(AH17,'Federal Tax Tables New'!$F$44:$F$51,1),3)),CHOOSE(AA17,0,INDEX('Federal Tax Tables New'!$K$33:$N$40,MATCH(AH17,'Federal Tax Tables New'!$K$33:$K$40,1),3),INDEX('Federal Tax Tables New'!$K$22:$N$29,MATCH(AH17,'Federal Tax Tables New'!$K$22:$K$29,1),3),INDEX('Federal Tax Tables New'!$K$44:$N$51,MATCH(AH17,'Federal Tax Tables New'!$K$44:$K$51,1),3))),0),IF($Z17=2,CHOOSE(AA17,0,INDEX('Federal Tax Tables New'!$A$33:$D$40,MATCH(AH17,'Federal Tax Tables New'!$A$33:$A$40,1),3),INDEX('Federal Tax Tables New'!$A$22:$D$29,MATCH(AH17,'Federal Tax Tables New'!$A$22:$A$29,1),3),INDEX('Federal Tax Tables New'!$A$33:$D$40,MATCH(AH17,'Federal Tax Tables New'!$A$33:$A$40,1),3)),0)))</f>
        <v/>
      </c>
      <c r="AK17" s="79" t="str">
        <f>IF(OR(ISBLANK($A17),$A17=""),"",MAX(IF($Z17=1,CHOOSE(AB17,CHOOSE(AA17,0,INDEX('Federal Tax Tables New'!$F$33:$I$40,MATCH(AH17,'Federal Tax Tables New'!$F$33:$F$40,1),4),INDEX('Federal Tax Tables New'!$F$22:$I$29,MATCH(AH17,'Federal Tax Tables New'!$F$22:$F$29,1),4),INDEX('Federal Tax Tables New'!$F$44:$I$51,MATCH(AH17,'Federal Tax Tables New'!$F$44:$F$51,1),4)),CHOOSE(AA17,0,INDEX('Federal Tax Tables New'!$K$33:$N$40,MATCH(AH17,'Federal Tax Tables New'!$K$33:$K$40,1),4),INDEX('Federal Tax Tables New'!$K$22:$N$29,MATCH(AH17,'Federal Tax Tables New'!$K$22:$K$29,1),4),INDEX('Federal Tax Tables New'!$K$44:$N$51,MATCH(AH17,'Federal Tax Tables New'!$K$44:$K$51,1),4))),0),IF($Z17=2,CHOOSE(AA17,0,INDEX('Federal Tax Tables New'!$A$33:$D$40,MATCH(AH17,'Federal Tax Tables New'!$A$33:$A$40,1),4),INDEX('Federal Tax Tables New'!$A$22:$D$29,MATCH(AH17,'Federal Tax Tables New'!$A$22:$A$29,1),4),INDEX('Federal Tax Tables New'!$A$33:$D$40,MATCH(AH17,'Federal Tax Tables New'!$A$33:$A$40,1),4)),0)))</f>
        <v/>
      </c>
      <c r="AL17" s="51" t="str">
        <f t="shared" si="6"/>
        <v/>
      </c>
      <c r="AM17" s="51" t="str">
        <f>IF(OR(ISBLANK($A17),$A17=""),"",CHOOSE(Z17,INDEX('Employee Register'!Q:Q,MATCH($A17,'Employee Register'!A:A,0))*'Federal Tax Tables New'!$H$5+INDEX('Employee Register'!R:R,MATCH($A17,'Employee Register'!A:A,0))*'Federal Tax Tables New'!$H$6,0))</f>
        <v/>
      </c>
      <c r="AN17" s="51" t="str">
        <f t="shared" si="2"/>
        <v/>
      </c>
      <c r="AO17" s="139" t="str">
        <f>IF(OR(ISBLANK($A17),$A17=""),"",IF(OR(M17=0,AA17=1),0,CHOOSE(Z17,INDEX('Employee Register'!T:T,MATCH($A17,'Employee Register'!A:A,0)),INDEX('Employee Register'!N:N,MATCH($A17,'Employee Register'!A:A,0)))))</f>
        <v/>
      </c>
      <c r="AP17" s="51" t="str">
        <f>IF(OR(ISBLANK($A17),$A17=""),"",CHOOSE(AC17,0,(M17-O17)*Settings!$B$18))</f>
        <v/>
      </c>
      <c r="AQ17" s="84" t="str">
        <f t="shared" si="3"/>
        <v/>
      </c>
      <c r="AS17" s="274"/>
    </row>
    <row r="18" spans="1:45" s="204" customFormat="1" ht="15" customHeight="1" x14ac:dyDescent="0.2">
      <c r="A18" s="82"/>
      <c r="B18" s="50" t="str">
        <f>IF(OR(ISBLANK($A18),$A18=""),"",INDEX('Employee Register'!B:B,MATCH($A18,'Employee Register'!A:A,0),1))</f>
        <v/>
      </c>
      <c r="C18" s="46"/>
      <c r="D18" s="46"/>
      <c r="E18" s="29"/>
      <c r="F18" s="29"/>
      <c r="G18" s="29"/>
      <c r="H18" s="29"/>
      <c r="I18" s="47"/>
      <c r="J18" s="48"/>
      <c r="K18" s="48"/>
      <c r="L18" s="48"/>
      <c r="M18" s="83" t="str">
        <f>IF(OR(ISBLANK($A18),$A18=""),"",SUM($E18:$H18)*INDEX('Employee Register'!G:G,MATCH($A18,'Employee Register'!A:A,0),1)+IF(OR($X18,ISBLANK($X18)),$I18,0)*INDEX('Employee Register'!H:H,MATCH($A18,'Employee Register'!A:A,0),1)+J18)</f>
        <v/>
      </c>
      <c r="N18" s="83" t="str">
        <f>IF(OR(ISBLANK($A18),$A18=""),"",(M18-J18)*INDEX('Employee Register'!U:U,MATCH($A18,'Employee Register'!A:A,0),1))</f>
        <v/>
      </c>
      <c r="O18" s="142" t="str">
        <f>IF(OR(ISBLANK($A18),$A18=""),"",IF(M18=0,0,INDEX('Employee Register'!V:V,MATCH($A18,'Employee Register'!A:A,0),1)))</f>
        <v/>
      </c>
      <c r="P18" s="142" t="str">
        <f>IF(OR(ISBLANK($A18),$A18=""),"",IF(M18=0,0,INDEX('Employee Register'!W:W,MATCH($A18,'Employee Register'!A:A,0),1)+K18))</f>
        <v/>
      </c>
      <c r="Q18" s="83" t="str">
        <f t="shared" si="0"/>
        <v/>
      </c>
      <c r="R18" s="83" t="str">
        <f>IF(OR(ISBLANK($A18),$A18=""),"",INDEX('Employee Register'!Y:Y,MATCH($A18,'Employee Register'!A:A,0))*$Y18)</f>
        <v/>
      </c>
      <c r="S18" s="83" t="str">
        <f>IF(OR(ISBLANK($A18),$A18=""),"",INDEX('Employee Register'!Z:Z,MATCH($A18,'Employee Register'!A:A,0))*$Y18)</f>
        <v/>
      </c>
      <c r="T18" s="83" t="str">
        <f>IF(OR(ISBLANK($A18),$A18=""),"",IF(SUMIF($A$6:$A18,A18,$AP$6:$AP18)&lt;='Federal Tax Tables New'!$N$5,AP18,IF('Federal Tax Tables New'!$N$5-SUMIF($A$6:$A18,A18,$AP$6:$AP18)+AP18&lt;=0,0,'Federal Tax Tables New'!$N$5-SUMIF($A$6:$A18,A18,$AP$6:$AP18)+AP18)))</f>
        <v/>
      </c>
      <c r="U18" s="83" t="str">
        <f>IF(OR(ISBLANK($A18),$A18=""),"",CHOOSE(AC18,0,$M18*Settings!$B$19))</f>
        <v/>
      </c>
      <c r="V18" s="142" t="str">
        <f>IF(OR(ISBLANK($A18),$A18=""),"",IF(M18=0,0,INDEX('Employee Register'!$AA:$AA,MATCH($A18,'Employee Register'!$A:$A,0),1)))</f>
        <v/>
      </c>
      <c r="W18" s="142" t="str">
        <f>IF(OR(ISBLANK($A18),$A18=""),"",IF(M18=0,0,INDEX('Employee Register'!$AB:$AB,MATCH($A18,'Employee Register'!$A:$A,0),1)))</f>
        <v/>
      </c>
      <c r="X18" s="49" t="str">
        <f>IF(OR(ISBLANK($A18),$A18=""),"",INDEX('Employee Register'!I:I,MATCH($A18,'Employee Register'!A:A,0))="No")</f>
        <v/>
      </c>
      <c r="Y18" s="51" t="str">
        <f t="shared" si="5"/>
        <v/>
      </c>
      <c r="Z18" s="49" t="str">
        <f>IF(OR(ISBLANK($A18),$A18=""),"",MATCH(INDEX('Employee Register'!K:K,MATCH($A18,'Employee Register'!A:A,0)),Settings!$A$2:$A$3,0))</f>
        <v/>
      </c>
      <c r="AA18" s="49" t="str">
        <f>IF(OR(ISBLANK($A18),$A18=""),"",CHOOSE(Z18,MATCH(INDEX('Employee Register'!O:O,MATCH($A18,'Employee Register'!A:A,0)),Settings!$A$6:$A$9,0),MATCH(INDEX('Employee Register'!L:L,MATCH($A18,'Employee Register'!A:A,0)),Settings!$A$12:$A$15,0)))</f>
        <v/>
      </c>
      <c r="AB18" s="49" t="str">
        <f>IF(OR(ISBLANK($A18),$A18=""),"",CHOOSE(Z18,MATCH(INDEX('Employee Register'!P:P,MATCH($A18,'Employee Register'!A:A,0)),Settings!$A$22:$A$23,0),0))</f>
        <v/>
      </c>
      <c r="AC18" s="49" t="str">
        <f>IF(OR(ISBLANK($A18),$A18=""),"",MATCH(INDEX('Employee Register'!X:X,MATCH($A18,'Employee Register'!A:A,0)),Settings!$A$26:$A$27,0))</f>
        <v/>
      </c>
      <c r="AD18" s="49" t="str">
        <f>IF(OR(ISBLANK($A18),$A18=""),"",IF(Z18=2,INDEX('Employee Register'!M:M,MATCH($A18,'Employee Register'!A:A,0)),0))</f>
        <v/>
      </c>
      <c r="AE18" s="78" t="str">
        <f>IF(OR(ISBLANK($A18),$A18=""),"",$AD18*INDEX('Federal Tax Tables New'!$B$56:$B$63,MATCH(INDEX('Employee Register'!J:J,MATCH($A18,'Employee Register'!A:A,0)),'Federal Tax Tables New'!$A$56:$A$63,0),1))</f>
        <v/>
      </c>
      <c r="AF18" s="51" t="str">
        <f t="shared" si="1"/>
        <v/>
      </c>
      <c r="AG18" s="49" t="str">
        <f>IF(OR(ISBLANK($A18),$A18=""),"",INDEX('Federal Tax Tables New'!$C$56:$C$63,MATCH(INDEX('Employee Register'!J:J,MATCH($A18,'Employee Register'!A:A,0)),'Federal Tax Tables New'!$A$56:$A$63,0),1))</f>
        <v/>
      </c>
      <c r="AH18" s="139" t="str">
        <f>IF(OR(ISBLANK($A18),$A18=""),"",IF(AF18&lt;CHOOSE(Z18,INDEX('Employee Register'!S:S,MATCH($A18,'Employee Register'!A:A,0)),0),0,AF18*AG18-CHOOSE(Z18,INDEX('Employee Register'!S:S,MATCH($A18,'Employee Register'!A:A,0))*AG18,0)))</f>
        <v/>
      </c>
      <c r="AI18" s="51" t="str">
        <f>IF(OR(ISBLANK($A18),$A18=""),"",MAX(IF($Z18=1,CHOOSE(AB18,CHOOSE(AA18,0,INDEX('Federal Tax Tables New'!$F$33:$I$40,MATCH(AH18,'Federal Tax Tables New'!$F$33:$F$40,1),1),INDEX('Federal Tax Tables New'!$F$22:$I$29,MATCH(AH18,'Federal Tax Tables New'!$F$22:$F$29,1),1),INDEX('Federal Tax Tables New'!$F$44:$I$51,MATCH(AH18,'Federal Tax Tables New'!$F$44:$F$51,1),1)),CHOOSE(AA18,0,INDEX('Federal Tax Tables New'!$K$33:$N$40,MATCH(AH18,'Federal Tax Tables New'!$K$33:$K$40,1),1),INDEX('Federal Tax Tables New'!$K$22:$N$29,MATCH(AH18,'Federal Tax Tables New'!$K$22:$K$29,1),1),INDEX('Federal Tax Tables New'!$K$44:$N$51,MATCH(AH18,'Federal Tax Tables New'!$K$44:$K$51,1),1))),0),IF($Z18=2,CHOOSE(AA18,0,INDEX('Federal Tax Tables New'!$A$33:$D$40,MATCH(AH18,'Federal Tax Tables New'!$A$33:$A$40,1),1),INDEX('Federal Tax Tables New'!$A$22:$D$29,MATCH(AH18,'Federal Tax Tables New'!$A$22:$A$29,1),1),INDEX('Federal Tax Tables New'!$A$33:$D$40,MATCH(AH18,'Federal Tax Tables New'!$A$33:$A$40,1),1)),0)))</f>
        <v/>
      </c>
      <c r="AJ18" s="51" t="str">
        <f>IF(OR(ISBLANK($A18),$A18=""),"",MAX(IF($Z18=1,CHOOSE(AB18,CHOOSE(AA18,0,INDEX('Federal Tax Tables New'!$F$33:$I$40,MATCH(AH18,'Federal Tax Tables New'!$F$33:$F$40,1),3),INDEX('Federal Tax Tables New'!$F$22:$I$29,MATCH(AH18,'Federal Tax Tables New'!$F$22:$F$29,1),3),INDEX('Federal Tax Tables New'!$F$44:$I$51,MATCH(AH18,'Federal Tax Tables New'!$F$44:$F$51,1),3)),CHOOSE(AA18,0,INDEX('Federal Tax Tables New'!$K$33:$N$40,MATCH(AH18,'Federal Tax Tables New'!$K$33:$K$40,1),3),INDEX('Federal Tax Tables New'!$K$22:$N$29,MATCH(AH18,'Federal Tax Tables New'!$K$22:$K$29,1),3),INDEX('Federal Tax Tables New'!$K$44:$N$51,MATCH(AH18,'Federal Tax Tables New'!$K$44:$K$51,1),3))),0),IF($Z18=2,CHOOSE(AA18,0,INDEX('Federal Tax Tables New'!$A$33:$D$40,MATCH(AH18,'Federal Tax Tables New'!$A$33:$A$40,1),3),INDEX('Federal Tax Tables New'!$A$22:$D$29,MATCH(AH18,'Federal Tax Tables New'!$A$22:$A$29,1),3),INDEX('Federal Tax Tables New'!$A$33:$D$40,MATCH(AH18,'Federal Tax Tables New'!$A$33:$A$40,1),3)),0)))</f>
        <v/>
      </c>
      <c r="AK18" s="79" t="str">
        <f>IF(OR(ISBLANK($A18),$A18=""),"",MAX(IF($Z18=1,CHOOSE(AB18,CHOOSE(AA18,0,INDEX('Federal Tax Tables New'!$F$33:$I$40,MATCH(AH18,'Federal Tax Tables New'!$F$33:$F$40,1),4),INDEX('Federal Tax Tables New'!$F$22:$I$29,MATCH(AH18,'Federal Tax Tables New'!$F$22:$F$29,1),4),INDEX('Federal Tax Tables New'!$F$44:$I$51,MATCH(AH18,'Federal Tax Tables New'!$F$44:$F$51,1),4)),CHOOSE(AA18,0,INDEX('Federal Tax Tables New'!$K$33:$N$40,MATCH(AH18,'Federal Tax Tables New'!$K$33:$K$40,1),4),INDEX('Federal Tax Tables New'!$K$22:$N$29,MATCH(AH18,'Federal Tax Tables New'!$K$22:$K$29,1),4),INDEX('Federal Tax Tables New'!$K$44:$N$51,MATCH(AH18,'Federal Tax Tables New'!$K$44:$K$51,1),4))),0),IF($Z18=2,CHOOSE(AA18,0,INDEX('Federal Tax Tables New'!$A$33:$D$40,MATCH(AH18,'Federal Tax Tables New'!$A$33:$A$40,1),4),INDEX('Federal Tax Tables New'!$A$22:$D$29,MATCH(AH18,'Federal Tax Tables New'!$A$22:$A$29,1),4),INDEX('Federal Tax Tables New'!$A$33:$D$40,MATCH(AH18,'Federal Tax Tables New'!$A$33:$A$40,1),4)),0)))</f>
        <v/>
      </c>
      <c r="AL18" s="51" t="str">
        <f t="shared" si="6"/>
        <v/>
      </c>
      <c r="AM18" s="51" t="str">
        <f>IF(OR(ISBLANK($A18),$A18=""),"",CHOOSE(Z18,INDEX('Employee Register'!Q:Q,MATCH($A18,'Employee Register'!A:A,0))*'Federal Tax Tables New'!$H$5+INDEX('Employee Register'!R:R,MATCH($A18,'Employee Register'!A:A,0))*'Federal Tax Tables New'!$H$6,0))</f>
        <v/>
      </c>
      <c r="AN18" s="51" t="str">
        <f t="shared" si="2"/>
        <v/>
      </c>
      <c r="AO18" s="139" t="str">
        <f>IF(OR(ISBLANK($A18),$A18=""),"",IF(OR(M18=0,AA18=1),0,CHOOSE(Z18,INDEX('Employee Register'!T:T,MATCH($A18,'Employee Register'!A:A,0)),INDEX('Employee Register'!N:N,MATCH($A18,'Employee Register'!A:A,0)))))</f>
        <v/>
      </c>
      <c r="AP18" s="51" t="str">
        <f>IF(OR(ISBLANK($A18),$A18=""),"",CHOOSE(AC18,0,(M18-O18)*Settings!$B$18))</f>
        <v/>
      </c>
      <c r="AQ18" s="84" t="str">
        <f t="shared" si="3"/>
        <v/>
      </c>
      <c r="AS18" s="274"/>
    </row>
    <row r="19" spans="1:45" s="204" customFormat="1" ht="15" customHeight="1" x14ac:dyDescent="0.2">
      <c r="A19" s="82"/>
      <c r="B19" s="50" t="str">
        <f>IF(OR(ISBLANK($A19),$A19=""),"",INDEX('Employee Register'!B:B,MATCH($A19,'Employee Register'!A:A,0),1))</f>
        <v/>
      </c>
      <c r="C19" s="46"/>
      <c r="D19" s="46"/>
      <c r="E19" s="29"/>
      <c r="F19" s="29"/>
      <c r="G19" s="29"/>
      <c r="H19" s="29"/>
      <c r="I19" s="47"/>
      <c r="J19" s="48"/>
      <c r="K19" s="48"/>
      <c r="L19" s="48"/>
      <c r="M19" s="83" t="str">
        <f>IF(OR(ISBLANK($A19),$A19=""),"",SUM($E19:$H19)*INDEX('Employee Register'!G:G,MATCH($A19,'Employee Register'!A:A,0),1)+IF(OR($X19,ISBLANK($X19)),$I19,0)*INDEX('Employee Register'!H:H,MATCH($A19,'Employee Register'!A:A,0),1)+J19)</f>
        <v/>
      </c>
      <c r="N19" s="83" t="str">
        <f>IF(OR(ISBLANK($A19),$A19=""),"",(M19-J19)*INDEX('Employee Register'!U:U,MATCH($A19,'Employee Register'!A:A,0),1))</f>
        <v/>
      </c>
      <c r="O19" s="142" t="str">
        <f>IF(OR(ISBLANK($A19),$A19=""),"",IF(M19=0,0,INDEX('Employee Register'!V:V,MATCH($A19,'Employee Register'!A:A,0),1)))</f>
        <v/>
      </c>
      <c r="P19" s="142" t="str">
        <f>IF(OR(ISBLANK($A19),$A19=""),"",IF(M19=0,0,INDEX('Employee Register'!W:W,MATCH($A19,'Employee Register'!A:A,0),1)+K19))</f>
        <v/>
      </c>
      <c r="Q19" s="83" t="str">
        <f t="shared" si="0"/>
        <v/>
      </c>
      <c r="R19" s="83" t="str">
        <f>IF(OR(ISBLANK($A19),$A19=""),"",INDEX('Employee Register'!Y:Y,MATCH($A19,'Employee Register'!A:A,0))*$Y19)</f>
        <v/>
      </c>
      <c r="S19" s="83" t="str">
        <f>IF(OR(ISBLANK($A19),$A19=""),"",INDEX('Employee Register'!Z:Z,MATCH($A19,'Employee Register'!A:A,0))*$Y19)</f>
        <v/>
      </c>
      <c r="T19" s="83" t="str">
        <f>IF(OR(ISBLANK($A19),$A19=""),"",IF(SUMIF($A$6:$A19,A19,$AP$6:$AP19)&lt;='Federal Tax Tables New'!$N$5,AP19,IF('Federal Tax Tables New'!$N$5-SUMIF($A$6:$A19,A19,$AP$6:$AP19)+AP19&lt;=0,0,'Federal Tax Tables New'!$N$5-SUMIF($A$6:$A19,A19,$AP$6:$AP19)+AP19)))</f>
        <v/>
      </c>
      <c r="U19" s="83" t="str">
        <f>IF(OR(ISBLANK($A19),$A19=""),"",CHOOSE(AC19,0,$M19*Settings!$B$19))</f>
        <v/>
      </c>
      <c r="V19" s="142" t="str">
        <f>IF(OR(ISBLANK($A19),$A19=""),"",IF(M19=0,0,INDEX('Employee Register'!$AA:$AA,MATCH($A19,'Employee Register'!$A:$A,0),1)))</f>
        <v/>
      </c>
      <c r="W19" s="142" t="str">
        <f>IF(OR(ISBLANK($A19),$A19=""),"",IF(M19=0,0,INDEX('Employee Register'!$AB:$AB,MATCH($A19,'Employee Register'!$A:$A,0),1)))</f>
        <v/>
      </c>
      <c r="X19" s="49" t="str">
        <f>IF(OR(ISBLANK($A19),$A19=""),"",INDEX('Employee Register'!I:I,MATCH($A19,'Employee Register'!A:A,0))="No")</f>
        <v/>
      </c>
      <c r="Y19" s="51" t="str">
        <f t="shared" si="5"/>
        <v/>
      </c>
      <c r="Z19" s="49" t="str">
        <f>IF(OR(ISBLANK($A19),$A19=""),"",MATCH(INDEX('Employee Register'!K:K,MATCH($A19,'Employee Register'!A:A,0)),Settings!$A$2:$A$3,0))</f>
        <v/>
      </c>
      <c r="AA19" s="49" t="str">
        <f>IF(OR(ISBLANK($A19),$A19=""),"",CHOOSE(Z19,MATCH(INDEX('Employee Register'!O:O,MATCH($A19,'Employee Register'!A:A,0)),Settings!$A$6:$A$9,0),MATCH(INDEX('Employee Register'!L:L,MATCH($A19,'Employee Register'!A:A,0)),Settings!$A$12:$A$15,0)))</f>
        <v/>
      </c>
      <c r="AB19" s="49" t="str">
        <f>IF(OR(ISBLANK($A19),$A19=""),"",CHOOSE(Z19,MATCH(INDEX('Employee Register'!P:P,MATCH($A19,'Employee Register'!A:A,0)),Settings!$A$22:$A$23,0),0))</f>
        <v/>
      </c>
      <c r="AC19" s="49" t="str">
        <f>IF(OR(ISBLANK($A19),$A19=""),"",MATCH(INDEX('Employee Register'!X:X,MATCH($A19,'Employee Register'!A:A,0)),Settings!$A$26:$A$27,0))</f>
        <v/>
      </c>
      <c r="AD19" s="49" t="str">
        <f>IF(OR(ISBLANK($A19),$A19=""),"",IF(Z19=2,INDEX('Employee Register'!M:M,MATCH($A19,'Employee Register'!A:A,0)),0))</f>
        <v/>
      </c>
      <c r="AE19" s="78" t="str">
        <f>IF(OR(ISBLANK($A19),$A19=""),"",$AD19*INDEX('Federal Tax Tables New'!$B$56:$B$63,MATCH(INDEX('Employee Register'!J:J,MATCH($A19,'Employee Register'!A:A,0)),'Federal Tax Tables New'!$A$56:$A$63,0),1))</f>
        <v/>
      </c>
      <c r="AF19" s="51" t="str">
        <f t="shared" si="1"/>
        <v/>
      </c>
      <c r="AG19" s="49" t="str">
        <f>IF(OR(ISBLANK($A19),$A19=""),"",INDEX('Federal Tax Tables New'!$C$56:$C$63,MATCH(INDEX('Employee Register'!J:J,MATCH($A19,'Employee Register'!A:A,0)),'Federal Tax Tables New'!$A$56:$A$63,0),1))</f>
        <v/>
      </c>
      <c r="AH19" s="139" t="str">
        <f>IF(OR(ISBLANK($A19),$A19=""),"",IF(AF19&lt;CHOOSE(Z19,INDEX('Employee Register'!S:S,MATCH($A19,'Employee Register'!A:A,0)),0),0,AF19*AG19-CHOOSE(Z19,INDEX('Employee Register'!S:S,MATCH($A19,'Employee Register'!A:A,0))*AG19,0)))</f>
        <v/>
      </c>
      <c r="AI19" s="51" t="str">
        <f>IF(OR(ISBLANK($A19),$A19=""),"",MAX(IF($Z19=1,CHOOSE(AB19,CHOOSE(AA19,0,INDEX('Federal Tax Tables New'!$F$33:$I$40,MATCH(AH19,'Federal Tax Tables New'!$F$33:$F$40,1),1),INDEX('Federal Tax Tables New'!$F$22:$I$29,MATCH(AH19,'Federal Tax Tables New'!$F$22:$F$29,1),1),INDEX('Federal Tax Tables New'!$F$44:$I$51,MATCH(AH19,'Federal Tax Tables New'!$F$44:$F$51,1),1)),CHOOSE(AA19,0,INDEX('Federal Tax Tables New'!$K$33:$N$40,MATCH(AH19,'Federal Tax Tables New'!$K$33:$K$40,1),1),INDEX('Federal Tax Tables New'!$K$22:$N$29,MATCH(AH19,'Federal Tax Tables New'!$K$22:$K$29,1),1),INDEX('Federal Tax Tables New'!$K$44:$N$51,MATCH(AH19,'Federal Tax Tables New'!$K$44:$K$51,1),1))),0),IF($Z19=2,CHOOSE(AA19,0,INDEX('Federal Tax Tables New'!$A$33:$D$40,MATCH(AH19,'Federal Tax Tables New'!$A$33:$A$40,1),1),INDEX('Federal Tax Tables New'!$A$22:$D$29,MATCH(AH19,'Federal Tax Tables New'!$A$22:$A$29,1),1),INDEX('Federal Tax Tables New'!$A$33:$D$40,MATCH(AH19,'Federal Tax Tables New'!$A$33:$A$40,1),1)),0)))</f>
        <v/>
      </c>
      <c r="AJ19" s="51" t="str">
        <f>IF(OR(ISBLANK($A19),$A19=""),"",MAX(IF($Z19=1,CHOOSE(AB19,CHOOSE(AA19,0,INDEX('Federal Tax Tables New'!$F$33:$I$40,MATCH(AH19,'Federal Tax Tables New'!$F$33:$F$40,1),3),INDEX('Federal Tax Tables New'!$F$22:$I$29,MATCH(AH19,'Federal Tax Tables New'!$F$22:$F$29,1),3),INDEX('Federal Tax Tables New'!$F$44:$I$51,MATCH(AH19,'Federal Tax Tables New'!$F$44:$F$51,1),3)),CHOOSE(AA19,0,INDEX('Federal Tax Tables New'!$K$33:$N$40,MATCH(AH19,'Federal Tax Tables New'!$K$33:$K$40,1),3),INDEX('Federal Tax Tables New'!$K$22:$N$29,MATCH(AH19,'Federal Tax Tables New'!$K$22:$K$29,1),3),INDEX('Federal Tax Tables New'!$K$44:$N$51,MATCH(AH19,'Federal Tax Tables New'!$K$44:$K$51,1),3))),0),IF($Z19=2,CHOOSE(AA19,0,INDEX('Federal Tax Tables New'!$A$33:$D$40,MATCH(AH19,'Federal Tax Tables New'!$A$33:$A$40,1),3),INDEX('Federal Tax Tables New'!$A$22:$D$29,MATCH(AH19,'Federal Tax Tables New'!$A$22:$A$29,1),3),INDEX('Federal Tax Tables New'!$A$33:$D$40,MATCH(AH19,'Federal Tax Tables New'!$A$33:$A$40,1),3)),0)))</f>
        <v/>
      </c>
      <c r="AK19" s="79" t="str">
        <f>IF(OR(ISBLANK($A19),$A19=""),"",MAX(IF($Z19=1,CHOOSE(AB19,CHOOSE(AA19,0,INDEX('Federal Tax Tables New'!$F$33:$I$40,MATCH(AH19,'Federal Tax Tables New'!$F$33:$F$40,1),4),INDEX('Federal Tax Tables New'!$F$22:$I$29,MATCH(AH19,'Federal Tax Tables New'!$F$22:$F$29,1),4),INDEX('Federal Tax Tables New'!$F$44:$I$51,MATCH(AH19,'Federal Tax Tables New'!$F$44:$F$51,1),4)),CHOOSE(AA19,0,INDEX('Federal Tax Tables New'!$K$33:$N$40,MATCH(AH19,'Federal Tax Tables New'!$K$33:$K$40,1),4),INDEX('Federal Tax Tables New'!$K$22:$N$29,MATCH(AH19,'Federal Tax Tables New'!$K$22:$K$29,1),4),INDEX('Federal Tax Tables New'!$K$44:$N$51,MATCH(AH19,'Federal Tax Tables New'!$K$44:$K$51,1),4))),0),IF($Z19=2,CHOOSE(AA19,0,INDEX('Federal Tax Tables New'!$A$33:$D$40,MATCH(AH19,'Federal Tax Tables New'!$A$33:$A$40,1),4),INDEX('Federal Tax Tables New'!$A$22:$D$29,MATCH(AH19,'Federal Tax Tables New'!$A$22:$A$29,1),4),INDEX('Federal Tax Tables New'!$A$33:$D$40,MATCH(AH19,'Federal Tax Tables New'!$A$33:$A$40,1),4)),0)))</f>
        <v/>
      </c>
      <c r="AL19" s="51" t="str">
        <f t="shared" si="6"/>
        <v/>
      </c>
      <c r="AM19" s="51" t="str">
        <f>IF(OR(ISBLANK($A19),$A19=""),"",CHOOSE(Z19,INDEX('Employee Register'!Q:Q,MATCH($A19,'Employee Register'!A:A,0))*'Federal Tax Tables New'!$H$5+INDEX('Employee Register'!R:R,MATCH($A19,'Employee Register'!A:A,0))*'Federal Tax Tables New'!$H$6,0))</f>
        <v/>
      </c>
      <c r="AN19" s="51" t="str">
        <f t="shared" si="2"/>
        <v/>
      </c>
      <c r="AO19" s="139" t="str">
        <f>IF(OR(ISBLANK($A19),$A19=""),"",IF(OR(M19=0,AA19=1),0,CHOOSE(Z19,INDEX('Employee Register'!T:T,MATCH($A19,'Employee Register'!A:A,0)),INDEX('Employee Register'!N:N,MATCH($A19,'Employee Register'!A:A,0)))))</f>
        <v/>
      </c>
      <c r="AP19" s="51" t="str">
        <f>IF(OR(ISBLANK($A19),$A19=""),"",CHOOSE(AC19,0,(M19-O19)*Settings!$B$18))</f>
        <v/>
      </c>
      <c r="AQ19" s="84" t="str">
        <f t="shared" si="3"/>
        <v/>
      </c>
      <c r="AS19" s="274"/>
    </row>
    <row r="20" spans="1:45" s="204" customFormat="1" ht="15" customHeight="1" x14ac:dyDescent="0.2">
      <c r="A20" s="82"/>
      <c r="B20" s="50" t="str">
        <f>IF(OR(ISBLANK($A20),$A20=""),"",INDEX('Employee Register'!B:B,MATCH($A20,'Employee Register'!A:A,0),1))</f>
        <v/>
      </c>
      <c r="C20" s="46"/>
      <c r="D20" s="46"/>
      <c r="E20" s="29"/>
      <c r="F20" s="29"/>
      <c r="G20" s="29"/>
      <c r="H20" s="29"/>
      <c r="I20" s="47"/>
      <c r="J20" s="48"/>
      <c r="K20" s="48"/>
      <c r="L20" s="48"/>
      <c r="M20" s="83" t="str">
        <f>IF(OR(ISBLANK($A20),$A20=""),"",SUM($E20:$H20)*INDEX('Employee Register'!G:G,MATCH($A20,'Employee Register'!A:A,0),1)+IF(OR($X20,ISBLANK($X20)),$I20,0)*INDEX('Employee Register'!H:H,MATCH($A20,'Employee Register'!A:A,0),1)+J20)</f>
        <v/>
      </c>
      <c r="N20" s="83" t="str">
        <f>IF(OR(ISBLANK($A20),$A20=""),"",(M20-J20)*INDEX('Employee Register'!U:U,MATCH($A20,'Employee Register'!A:A,0),1))</f>
        <v/>
      </c>
      <c r="O20" s="142" t="str">
        <f>IF(OR(ISBLANK($A20),$A20=""),"",IF(M20=0,0,INDEX('Employee Register'!V:V,MATCH($A20,'Employee Register'!A:A,0),1)))</f>
        <v/>
      </c>
      <c r="P20" s="142" t="str">
        <f>IF(OR(ISBLANK($A20),$A20=""),"",IF(M20=0,0,INDEX('Employee Register'!W:W,MATCH($A20,'Employee Register'!A:A,0),1)+K20))</f>
        <v/>
      </c>
      <c r="Q20" s="83" t="str">
        <f t="shared" si="0"/>
        <v/>
      </c>
      <c r="R20" s="83" t="str">
        <f>IF(OR(ISBLANK($A20),$A20=""),"",INDEX('Employee Register'!Y:Y,MATCH($A20,'Employee Register'!A:A,0))*$Y20)</f>
        <v/>
      </c>
      <c r="S20" s="83" t="str">
        <f>IF(OR(ISBLANK($A20),$A20=""),"",INDEX('Employee Register'!Z:Z,MATCH($A20,'Employee Register'!A:A,0))*$Y20)</f>
        <v/>
      </c>
      <c r="T20" s="83" t="str">
        <f>IF(OR(ISBLANK($A20),$A20=""),"",IF(SUMIF($A$6:$A20,A20,$AP$6:$AP20)&lt;='Federal Tax Tables New'!$N$5,AP20,IF('Federal Tax Tables New'!$N$5-SUMIF($A$6:$A20,A20,$AP$6:$AP20)+AP20&lt;=0,0,'Federal Tax Tables New'!$N$5-SUMIF($A$6:$A20,A20,$AP$6:$AP20)+AP20)))</f>
        <v/>
      </c>
      <c r="U20" s="83" t="str">
        <f>IF(OR(ISBLANK($A20),$A20=""),"",CHOOSE(AC20,0,$M20*Settings!$B$19))</f>
        <v/>
      </c>
      <c r="V20" s="142" t="str">
        <f>IF(OR(ISBLANK($A20),$A20=""),"",IF(M20=0,0,INDEX('Employee Register'!$AA:$AA,MATCH($A20,'Employee Register'!$A:$A,0),1)))</f>
        <v/>
      </c>
      <c r="W20" s="142" t="str">
        <f>IF(OR(ISBLANK($A20),$A20=""),"",IF(M20=0,0,INDEX('Employee Register'!$AB:$AB,MATCH($A20,'Employee Register'!$A:$A,0),1)))</f>
        <v/>
      </c>
      <c r="X20" s="49" t="str">
        <f>IF(OR(ISBLANK($A20),$A20=""),"",INDEX('Employee Register'!I:I,MATCH($A20,'Employee Register'!A:A,0))="No")</f>
        <v/>
      </c>
      <c r="Y20" s="51" t="str">
        <f t="shared" si="5"/>
        <v/>
      </c>
      <c r="Z20" s="49" t="str">
        <f>IF(OR(ISBLANK($A20),$A20=""),"",MATCH(INDEX('Employee Register'!K:K,MATCH($A20,'Employee Register'!A:A,0)),Settings!$A$2:$A$3,0))</f>
        <v/>
      </c>
      <c r="AA20" s="49" t="str">
        <f>IF(OR(ISBLANK($A20),$A20=""),"",CHOOSE(Z20,MATCH(INDEX('Employee Register'!O:O,MATCH($A20,'Employee Register'!A:A,0)),Settings!$A$6:$A$9,0),MATCH(INDEX('Employee Register'!L:L,MATCH($A20,'Employee Register'!A:A,0)),Settings!$A$12:$A$15,0)))</f>
        <v/>
      </c>
      <c r="AB20" s="49" t="str">
        <f>IF(OR(ISBLANK($A20),$A20=""),"",CHOOSE(Z20,MATCH(INDEX('Employee Register'!P:P,MATCH($A20,'Employee Register'!A:A,0)),Settings!$A$22:$A$23,0),0))</f>
        <v/>
      </c>
      <c r="AC20" s="49" t="str">
        <f>IF(OR(ISBLANK($A20),$A20=""),"",MATCH(INDEX('Employee Register'!X:X,MATCH($A20,'Employee Register'!A:A,0)),Settings!$A$26:$A$27,0))</f>
        <v/>
      </c>
      <c r="AD20" s="49" t="str">
        <f>IF(OR(ISBLANK($A20),$A20=""),"",IF(Z20=2,INDEX('Employee Register'!M:M,MATCH($A20,'Employee Register'!A:A,0)),0))</f>
        <v/>
      </c>
      <c r="AE20" s="78" t="str">
        <f>IF(OR(ISBLANK($A20),$A20=""),"",$AD20*INDEX('Federal Tax Tables New'!$B$56:$B$63,MATCH(INDEX('Employee Register'!J:J,MATCH($A20,'Employee Register'!A:A,0)),'Federal Tax Tables New'!$A$56:$A$63,0),1))</f>
        <v/>
      </c>
      <c r="AF20" s="51" t="str">
        <f t="shared" si="1"/>
        <v/>
      </c>
      <c r="AG20" s="49" t="str">
        <f>IF(OR(ISBLANK($A20),$A20=""),"",INDEX('Federal Tax Tables New'!$C$56:$C$63,MATCH(INDEX('Employee Register'!J:J,MATCH($A20,'Employee Register'!A:A,0)),'Federal Tax Tables New'!$A$56:$A$63,0),1))</f>
        <v/>
      </c>
      <c r="AH20" s="139" t="str">
        <f>IF(OR(ISBLANK($A20),$A20=""),"",IF(AF20&lt;CHOOSE(Z20,INDEX('Employee Register'!S:S,MATCH($A20,'Employee Register'!A:A,0)),0),0,AF20*AG20-CHOOSE(Z20,INDEX('Employee Register'!S:S,MATCH($A20,'Employee Register'!A:A,0))*AG20,0)))</f>
        <v/>
      </c>
      <c r="AI20" s="51" t="str">
        <f>IF(OR(ISBLANK($A20),$A20=""),"",MAX(IF($Z20=1,CHOOSE(AB20,CHOOSE(AA20,0,INDEX('Federal Tax Tables New'!$F$33:$I$40,MATCH(AH20,'Federal Tax Tables New'!$F$33:$F$40,1),1),INDEX('Federal Tax Tables New'!$F$22:$I$29,MATCH(AH20,'Federal Tax Tables New'!$F$22:$F$29,1),1),INDEX('Federal Tax Tables New'!$F$44:$I$51,MATCH(AH20,'Federal Tax Tables New'!$F$44:$F$51,1),1)),CHOOSE(AA20,0,INDEX('Federal Tax Tables New'!$K$33:$N$40,MATCH(AH20,'Federal Tax Tables New'!$K$33:$K$40,1),1),INDEX('Federal Tax Tables New'!$K$22:$N$29,MATCH(AH20,'Federal Tax Tables New'!$K$22:$K$29,1),1),INDEX('Federal Tax Tables New'!$K$44:$N$51,MATCH(AH20,'Federal Tax Tables New'!$K$44:$K$51,1),1))),0),IF($Z20=2,CHOOSE(AA20,0,INDEX('Federal Tax Tables New'!$A$33:$D$40,MATCH(AH20,'Federal Tax Tables New'!$A$33:$A$40,1),1),INDEX('Federal Tax Tables New'!$A$22:$D$29,MATCH(AH20,'Federal Tax Tables New'!$A$22:$A$29,1),1),INDEX('Federal Tax Tables New'!$A$33:$D$40,MATCH(AH20,'Federal Tax Tables New'!$A$33:$A$40,1),1)),0)))</f>
        <v/>
      </c>
      <c r="AJ20" s="51" t="str">
        <f>IF(OR(ISBLANK($A20),$A20=""),"",MAX(IF($Z20=1,CHOOSE(AB20,CHOOSE(AA20,0,INDEX('Federal Tax Tables New'!$F$33:$I$40,MATCH(AH20,'Federal Tax Tables New'!$F$33:$F$40,1),3),INDEX('Federal Tax Tables New'!$F$22:$I$29,MATCH(AH20,'Federal Tax Tables New'!$F$22:$F$29,1),3),INDEX('Federal Tax Tables New'!$F$44:$I$51,MATCH(AH20,'Federal Tax Tables New'!$F$44:$F$51,1),3)),CHOOSE(AA20,0,INDEX('Federal Tax Tables New'!$K$33:$N$40,MATCH(AH20,'Federal Tax Tables New'!$K$33:$K$40,1),3),INDEX('Federal Tax Tables New'!$K$22:$N$29,MATCH(AH20,'Federal Tax Tables New'!$K$22:$K$29,1),3),INDEX('Federal Tax Tables New'!$K$44:$N$51,MATCH(AH20,'Federal Tax Tables New'!$K$44:$K$51,1),3))),0),IF($Z20=2,CHOOSE(AA20,0,INDEX('Federal Tax Tables New'!$A$33:$D$40,MATCH(AH20,'Federal Tax Tables New'!$A$33:$A$40,1),3),INDEX('Federal Tax Tables New'!$A$22:$D$29,MATCH(AH20,'Federal Tax Tables New'!$A$22:$A$29,1),3),INDEX('Federal Tax Tables New'!$A$33:$D$40,MATCH(AH20,'Federal Tax Tables New'!$A$33:$A$40,1),3)),0)))</f>
        <v/>
      </c>
      <c r="AK20" s="79" t="str">
        <f>IF(OR(ISBLANK($A20),$A20=""),"",MAX(IF($Z20=1,CHOOSE(AB20,CHOOSE(AA20,0,INDEX('Federal Tax Tables New'!$F$33:$I$40,MATCH(AH20,'Federal Tax Tables New'!$F$33:$F$40,1),4),INDEX('Federal Tax Tables New'!$F$22:$I$29,MATCH(AH20,'Federal Tax Tables New'!$F$22:$F$29,1),4),INDEX('Federal Tax Tables New'!$F$44:$I$51,MATCH(AH20,'Federal Tax Tables New'!$F$44:$F$51,1),4)),CHOOSE(AA20,0,INDEX('Federal Tax Tables New'!$K$33:$N$40,MATCH(AH20,'Federal Tax Tables New'!$K$33:$K$40,1),4),INDEX('Federal Tax Tables New'!$K$22:$N$29,MATCH(AH20,'Federal Tax Tables New'!$K$22:$K$29,1),4),INDEX('Federal Tax Tables New'!$K$44:$N$51,MATCH(AH20,'Federal Tax Tables New'!$K$44:$K$51,1),4))),0),IF($Z20=2,CHOOSE(AA20,0,INDEX('Federal Tax Tables New'!$A$33:$D$40,MATCH(AH20,'Federal Tax Tables New'!$A$33:$A$40,1),4),INDEX('Federal Tax Tables New'!$A$22:$D$29,MATCH(AH20,'Federal Tax Tables New'!$A$22:$A$29,1),4),INDEX('Federal Tax Tables New'!$A$33:$D$40,MATCH(AH20,'Federal Tax Tables New'!$A$33:$A$40,1),4)),0)))</f>
        <v/>
      </c>
      <c r="AL20" s="51" t="str">
        <f t="shared" si="6"/>
        <v/>
      </c>
      <c r="AM20" s="51" t="str">
        <f>IF(OR(ISBLANK($A20),$A20=""),"",CHOOSE(Z20,INDEX('Employee Register'!Q:Q,MATCH($A20,'Employee Register'!A:A,0))*'Federal Tax Tables New'!$H$5+INDEX('Employee Register'!R:R,MATCH($A20,'Employee Register'!A:A,0))*'Federal Tax Tables New'!$H$6,0))</f>
        <v/>
      </c>
      <c r="AN20" s="51" t="str">
        <f t="shared" si="2"/>
        <v/>
      </c>
      <c r="AO20" s="139" t="str">
        <f>IF(OR(ISBLANK($A20),$A20=""),"",IF(OR(M20=0,AA20=1),0,CHOOSE(Z20,INDEX('Employee Register'!T:T,MATCH($A20,'Employee Register'!A:A,0)),INDEX('Employee Register'!N:N,MATCH($A20,'Employee Register'!A:A,0)))))</f>
        <v/>
      </c>
      <c r="AP20" s="51" t="str">
        <f>IF(OR(ISBLANK($A20),$A20=""),"",CHOOSE(AC20,0,(M20-O20)*Settings!$B$18))</f>
        <v/>
      </c>
      <c r="AQ20" s="84" t="str">
        <f t="shared" si="3"/>
        <v/>
      </c>
      <c r="AS20" s="274"/>
    </row>
    <row r="21" spans="1:45" s="204" customFormat="1" ht="15" customHeight="1" x14ac:dyDescent="0.2">
      <c r="A21" s="82"/>
      <c r="B21" s="50" t="str">
        <f>IF(OR(ISBLANK($A21),$A21=""),"",INDEX('Employee Register'!B:B,MATCH($A21,'Employee Register'!A:A,0),1))</f>
        <v/>
      </c>
      <c r="C21" s="46"/>
      <c r="D21" s="46"/>
      <c r="E21" s="29"/>
      <c r="F21" s="29"/>
      <c r="G21" s="29"/>
      <c r="H21" s="29"/>
      <c r="I21" s="47"/>
      <c r="J21" s="48"/>
      <c r="K21" s="48"/>
      <c r="L21" s="48"/>
      <c r="M21" s="83" t="str">
        <f>IF(OR(ISBLANK($A21),$A21=""),"",SUM($E21:$H21)*INDEX('Employee Register'!G:G,MATCH($A21,'Employee Register'!A:A,0),1)+IF(OR($X21,ISBLANK($X21)),$I21,0)*INDEX('Employee Register'!H:H,MATCH($A21,'Employee Register'!A:A,0),1)+J21)</f>
        <v/>
      </c>
      <c r="N21" s="83" t="str">
        <f>IF(OR(ISBLANK($A21),$A21=""),"",(M21-J21)*INDEX('Employee Register'!U:U,MATCH($A21,'Employee Register'!A:A,0),1))</f>
        <v/>
      </c>
      <c r="O21" s="142" t="str">
        <f>IF(OR(ISBLANK($A21),$A21=""),"",IF(M21=0,0,INDEX('Employee Register'!V:V,MATCH($A21,'Employee Register'!A:A,0),1)))</f>
        <v/>
      </c>
      <c r="P21" s="142" t="str">
        <f>IF(OR(ISBLANK($A21),$A21=""),"",IF(M21=0,0,INDEX('Employee Register'!W:W,MATCH($A21,'Employee Register'!A:A,0),1)+K21))</f>
        <v/>
      </c>
      <c r="Q21" s="83" t="str">
        <f t="shared" si="0"/>
        <v/>
      </c>
      <c r="R21" s="83" t="str">
        <f>IF(OR(ISBLANK($A21),$A21=""),"",INDEX('Employee Register'!Y:Y,MATCH($A21,'Employee Register'!A:A,0))*$Y21)</f>
        <v/>
      </c>
      <c r="S21" s="83" t="str">
        <f>IF(OR(ISBLANK($A21),$A21=""),"",INDEX('Employee Register'!Z:Z,MATCH($A21,'Employee Register'!A:A,0))*$Y21)</f>
        <v/>
      </c>
      <c r="T21" s="83" t="str">
        <f>IF(OR(ISBLANK($A21),$A21=""),"",IF(SUMIF($A$6:$A21,A21,$AP$6:$AP21)&lt;='Federal Tax Tables New'!$N$5,AP21,IF('Federal Tax Tables New'!$N$5-SUMIF($A$6:$A21,A21,$AP$6:$AP21)+AP21&lt;=0,0,'Federal Tax Tables New'!$N$5-SUMIF($A$6:$A21,A21,$AP$6:$AP21)+AP21)))</f>
        <v/>
      </c>
      <c r="U21" s="83" t="str">
        <f>IF(OR(ISBLANK($A21),$A21=""),"",CHOOSE(AC21,0,$M21*Settings!$B$19))</f>
        <v/>
      </c>
      <c r="V21" s="142" t="str">
        <f>IF(OR(ISBLANK($A21),$A21=""),"",IF(M21=0,0,INDEX('Employee Register'!$AA:$AA,MATCH($A21,'Employee Register'!$A:$A,0),1)))</f>
        <v/>
      </c>
      <c r="W21" s="142" t="str">
        <f>IF(OR(ISBLANK($A21),$A21=""),"",IF(M21=0,0,INDEX('Employee Register'!$AB:$AB,MATCH($A21,'Employee Register'!$A:$A,0),1)))</f>
        <v/>
      </c>
      <c r="X21" s="49" t="str">
        <f>IF(OR(ISBLANK($A21),$A21=""),"",INDEX('Employee Register'!I:I,MATCH($A21,'Employee Register'!A:A,0))="No")</f>
        <v/>
      </c>
      <c r="Y21" s="51" t="str">
        <f t="shared" si="5"/>
        <v/>
      </c>
      <c r="Z21" s="49" t="str">
        <f>IF(OR(ISBLANK($A21),$A21=""),"",MATCH(INDEX('Employee Register'!K:K,MATCH($A21,'Employee Register'!A:A,0)),Settings!$A$2:$A$3,0))</f>
        <v/>
      </c>
      <c r="AA21" s="49" t="str">
        <f>IF(OR(ISBLANK($A21),$A21=""),"",CHOOSE(Z21,MATCH(INDEX('Employee Register'!O:O,MATCH($A21,'Employee Register'!A:A,0)),Settings!$A$6:$A$9,0),MATCH(INDEX('Employee Register'!L:L,MATCH($A21,'Employee Register'!A:A,0)),Settings!$A$12:$A$15,0)))</f>
        <v/>
      </c>
      <c r="AB21" s="49" t="str">
        <f>IF(OR(ISBLANK($A21),$A21=""),"",CHOOSE(Z21,MATCH(INDEX('Employee Register'!P:P,MATCH($A21,'Employee Register'!A:A,0)),Settings!$A$22:$A$23,0),0))</f>
        <v/>
      </c>
      <c r="AC21" s="49" t="str">
        <f>IF(OR(ISBLANK($A21),$A21=""),"",MATCH(INDEX('Employee Register'!X:X,MATCH($A21,'Employee Register'!A:A,0)),Settings!$A$26:$A$27,0))</f>
        <v/>
      </c>
      <c r="AD21" s="49" t="str">
        <f>IF(OR(ISBLANK($A21),$A21=""),"",IF(Z21=2,INDEX('Employee Register'!M:M,MATCH($A21,'Employee Register'!A:A,0)),0))</f>
        <v/>
      </c>
      <c r="AE21" s="78" t="str">
        <f>IF(OR(ISBLANK($A21),$A21=""),"",$AD21*INDEX('Federal Tax Tables New'!$B$56:$B$63,MATCH(INDEX('Employee Register'!J:J,MATCH($A21,'Employee Register'!A:A,0)),'Federal Tax Tables New'!$A$56:$A$63,0),1))</f>
        <v/>
      </c>
      <c r="AF21" s="51" t="str">
        <f t="shared" si="1"/>
        <v/>
      </c>
      <c r="AG21" s="49" t="str">
        <f>IF(OR(ISBLANK($A21),$A21=""),"",INDEX('Federal Tax Tables New'!$C$56:$C$63,MATCH(INDEX('Employee Register'!J:J,MATCH($A21,'Employee Register'!A:A,0)),'Federal Tax Tables New'!$A$56:$A$63,0),1))</f>
        <v/>
      </c>
      <c r="AH21" s="139" t="str">
        <f>IF(OR(ISBLANK($A21),$A21=""),"",IF(AF21&lt;CHOOSE(Z21,INDEX('Employee Register'!S:S,MATCH($A21,'Employee Register'!A:A,0)),0),0,AF21*AG21-CHOOSE(Z21,INDEX('Employee Register'!S:S,MATCH($A21,'Employee Register'!A:A,0))*AG21,0)))</f>
        <v/>
      </c>
      <c r="AI21" s="51" t="str">
        <f>IF(OR(ISBLANK($A21),$A21=""),"",MAX(IF($Z21=1,CHOOSE(AB21,CHOOSE(AA21,0,INDEX('Federal Tax Tables New'!$F$33:$I$40,MATCH(AH21,'Federal Tax Tables New'!$F$33:$F$40,1),1),INDEX('Federal Tax Tables New'!$F$22:$I$29,MATCH(AH21,'Federal Tax Tables New'!$F$22:$F$29,1),1),INDEX('Federal Tax Tables New'!$F$44:$I$51,MATCH(AH21,'Federal Tax Tables New'!$F$44:$F$51,1),1)),CHOOSE(AA21,0,INDEX('Federal Tax Tables New'!$K$33:$N$40,MATCH(AH21,'Federal Tax Tables New'!$K$33:$K$40,1),1),INDEX('Federal Tax Tables New'!$K$22:$N$29,MATCH(AH21,'Federal Tax Tables New'!$K$22:$K$29,1),1),INDEX('Federal Tax Tables New'!$K$44:$N$51,MATCH(AH21,'Federal Tax Tables New'!$K$44:$K$51,1),1))),0),IF($Z21=2,CHOOSE(AA21,0,INDEX('Federal Tax Tables New'!$A$33:$D$40,MATCH(AH21,'Federal Tax Tables New'!$A$33:$A$40,1),1),INDEX('Federal Tax Tables New'!$A$22:$D$29,MATCH(AH21,'Federal Tax Tables New'!$A$22:$A$29,1),1),INDEX('Federal Tax Tables New'!$A$33:$D$40,MATCH(AH21,'Federal Tax Tables New'!$A$33:$A$40,1),1)),0)))</f>
        <v/>
      </c>
      <c r="AJ21" s="51" t="str">
        <f>IF(OR(ISBLANK($A21),$A21=""),"",MAX(IF($Z21=1,CHOOSE(AB21,CHOOSE(AA21,0,INDEX('Federal Tax Tables New'!$F$33:$I$40,MATCH(AH21,'Federal Tax Tables New'!$F$33:$F$40,1),3),INDEX('Federal Tax Tables New'!$F$22:$I$29,MATCH(AH21,'Federal Tax Tables New'!$F$22:$F$29,1),3),INDEX('Federal Tax Tables New'!$F$44:$I$51,MATCH(AH21,'Federal Tax Tables New'!$F$44:$F$51,1),3)),CHOOSE(AA21,0,INDEX('Federal Tax Tables New'!$K$33:$N$40,MATCH(AH21,'Federal Tax Tables New'!$K$33:$K$40,1),3),INDEX('Federal Tax Tables New'!$K$22:$N$29,MATCH(AH21,'Federal Tax Tables New'!$K$22:$K$29,1),3),INDEX('Federal Tax Tables New'!$K$44:$N$51,MATCH(AH21,'Federal Tax Tables New'!$K$44:$K$51,1),3))),0),IF($Z21=2,CHOOSE(AA21,0,INDEX('Federal Tax Tables New'!$A$33:$D$40,MATCH(AH21,'Federal Tax Tables New'!$A$33:$A$40,1),3),INDEX('Federal Tax Tables New'!$A$22:$D$29,MATCH(AH21,'Federal Tax Tables New'!$A$22:$A$29,1),3),INDEX('Federal Tax Tables New'!$A$33:$D$40,MATCH(AH21,'Federal Tax Tables New'!$A$33:$A$40,1),3)),0)))</f>
        <v/>
      </c>
      <c r="AK21" s="79" t="str">
        <f>IF(OR(ISBLANK($A21),$A21=""),"",MAX(IF($Z21=1,CHOOSE(AB21,CHOOSE(AA21,0,INDEX('Federal Tax Tables New'!$F$33:$I$40,MATCH(AH21,'Federal Tax Tables New'!$F$33:$F$40,1),4),INDEX('Federal Tax Tables New'!$F$22:$I$29,MATCH(AH21,'Federal Tax Tables New'!$F$22:$F$29,1),4),INDEX('Federal Tax Tables New'!$F$44:$I$51,MATCH(AH21,'Federal Tax Tables New'!$F$44:$F$51,1),4)),CHOOSE(AA21,0,INDEX('Federal Tax Tables New'!$K$33:$N$40,MATCH(AH21,'Federal Tax Tables New'!$K$33:$K$40,1),4),INDEX('Federal Tax Tables New'!$K$22:$N$29,MATCH(AH21,'Federal Tax Tables New'!$K$22:$K$29,1),4),INDEX('Federal Tax Tables New'!$K$44:$N$51,MATCH(AH21,'Federal Tax Tables New'!$K$44:$K$51,1),4))),0),IF($Z21=2,CHOOSE(AA21,0,INDEX('Federal Tax Tables New'!$A$33:$D$40,MATCH(AH21,'Federal Tax Tables New'!$A$33:$A$40,1),4),INDEX('Federal Tax Tables New'!$A$22:$D$29,MATCH(AH21,'Federal Tax Tables New'!$A$22:$A$29,1),4),INDEX('Federal Tax Tables New'!$A$33:$D$40,MATCH(AH21,'Federal Tax Tables New'!$A$33:$A$40,1),4)),0)))</f>
        <v/>
      </c>
      <c r="AL21" s="51" t="str">
        <f t="shared" si="6"/>
        <v/>
      </c>
      <c r="AM21" s="51" t="str">
        <f>IF(OR(ISBLANK($A21),$A21=""),"",CHOOSE(Z21,INDEX('Employee Register'!Q:Q,MATCH($A21,'Employee Register'!A:A,0))*'Federal Tax Tables New'!$H$5+INDEX('Employee Register'!R:R,MATCH($A21,'Employee Register'!A:A,0))*'Federal Tax Tables New'!$H$6,0))</f>
        <v/>
      </c>
      <c r="AN21" s="51" t="str">
        <f t="shared" si="2"/>
        <v/>
      </c>
      <c r="AO21" s="139" t="str">
        <f>IF(OR(ISBLANK($A21),$A21=""),"",IF(OR(M21=0,AA21=1),0,CHOOSE(Z21,INDEX('Employee Register'!T:T,MATCH($A21,'Employee Register'!A:A,0)),INDEX('Employee Register'!N:N,MATCH($A21,'Employee Register'!A:A,0)))))</f>
        <v/>
      </c>
      <c r="AP21" s="51" t="str">
        <f>IF(OR(ISBLANK($A21),$A21=""),"",CHOOSE(AC21,0,(M21-O21)*Settings!$B$18))</f>
        <v/>
      </c>
      <c r="AQ21" s="84" t="str">
        <f t="shared" si="3"/>
        <v/>
      </c>
      <c r="AS21" s="274"/>
    </row>
    <row r="22" spans="1:45" s="204" customFormat="1" ht="15" customHeight="1" x14ac:dyDescent="0.2">
      <c r="A22" s="82"/>
      <c r="B22" s="50" t="str">
        <f>IF(OR(ISBLANK($A22),$A22=""),"",INDEX('Employee Register'!B:B,MATCH($A22,'Employee Register'!A:A,0),1))</f>
        <v/>
      </c>
      <c r="C22" s="46"/>
      <c r="D22" s="46"/>
      <c r="E22" s="29"/>
      <c r="F22" s="29"/>
      <c r="G22" s="29"/>
      <c r="H22" s="29"/>
      <c r="I22" s="47"/>
      <c r="J22" s="48"/>
      <c r="K22" s="48"/>
      <c r="L22" s="48"/>
      <c r="M22" s="83" t="str">
        <f>IF(OR(ISBLANK($A22),$A22=""),"",SUM($E22:$H22)*INDEX('Employee Register'!G:G,MATCH($A22,'Employee Register'!A:A,0),1)+IF(OR($X22,ISBLANK($X22)),$I22,0)*INDEX('Employee Register'!H:H,MATCH($A22,'Employee Register'!A:A,0),1)+J22)</f>
        <v/>
      </c>
      <c r="N22" s="83" t="str">
        <f>IF(OR(ISBLANK($A22),$A22=""),"",(M22-J22)*INDEX('Employee Register'!U:U,MATCH($A22,'Employee Register'!A:A,0),1))</f>
        <v/>
      </c>
      <c r="O22" s="142" t="str">
        <f>IF(OR(ISBLANK($A22),$A22=""),"",IF(M22=0,0,INDEX('Employee Register'!V:V,MATCH($A22,'Employee Register'!A:A,0),1)))</f>
        <v/>
      </c>
      <c r="P22" s="142" t="str">
        <f>IF(OR(ISBLANK($A22),$A22=""),"",IF(M22=0,0,INDEX('Employee Register'!W:W,MATCH($A22,'Employee Register'!A:A,0),1)+K22))</f>
        <v/>
      </c>
      <c r="Q22" s="83" t="str">
        <f t="shared" si="0"/>
        <v/>
      </c>
      <c r="R22" s="83" t="str">
        <f>IF(OR(ISBLANK($A22),$A22=""),"",INDEX('Employee Register'!Y:Y,MATCH($A22,'Employee Register'!A:A,0))*$Y22)</f>
        <v/>
      </c>
      <c r="S22" s="83" t="str">
        <f>IF(OR(ISBLANK($A22),$A22=""),"",INDEX('Employee Register'!Z:Z,MATCH($A22,'Employee Register'!A:A,0))*$Y22)</f>
        <v/>
      </c>
      <c r="T22" s="83" t="str">
        <f>IF(OR(ISBLANK($A22),$A22=""),"",IF(SUMIF($A$6:$A22,A22,$AP$6:$AP22)&lt;='Federal Tax Tables New'!$N$5,AP22,IF('Federal Tax Tables New'!$N$5-SUMIF($A$6:$A22,A22,$AP$6:$AP22)+AP22&lt;=0,0,'Federal Tax Tables New'!$N$5-SUMIF($A$6:$A22,A22,$AP$6:$AP22)+AP22)))</f>
        <v/>
      </c>
      <c r="U22" s="83" t="str">
        <f>IF(OR(ISBLANK($A22),$A22=""),"",CHOOSE(AC22,0,$M22*Settings!$B$19))</f>
        <v/>
      </c>
      <c r="V22" s="142" t="str">
        <f>IF(OR(ISBLANK($A22),$A22=""),"",IF(M22=0,0,INDEX('Employee Register'!$AA:$AA,MATCH($A22,'Employee Register'!$A:$A,0),1)))</f>
        <v/>
      </c>
      <c r="W22" s="142" t="str">
        <f>IF(OR(ISBLANK($A22),$A22=""),"",IF(M22=0,0,INDEX('Employee Register'!$AB:$AB,MATCH($A22,'Employee Register'!$A:$A,0),1)))</f>
        <v/>
      </c>
      <c r="X22" s="49" t="str">
        <f>IF(OR(ISBLANK($A22),$A22=""),"",INDEX('Employee Register'!I:I,MATCH($A22,'Employee Register'!A:A,0))="No")</f>
        <v/>
      </c>
      <c r="Y22" s="51" t="str">
        <f t="shared" si="5"/>
        <v/>
      </c>
      <c r="Z22" s="49" t="str">
        <f>IF(OR(ISBLANK($A22),$A22=""),"",MATCH(INDEX('Employee Register'!K:K,MATCH($A22,'Employee Register'!A:A,0)),Settings!$A$2:$A$3,0))</f>
        <v/>
      </c>
      <c r="AA22" s="49" t="str">
        <f>IF(OR(ISBLANK($A22),$A22=""),"",CHOOSE(Z22,MATCH(INDEX('Employee Register'!O:O,MATCH($A22,'Employee Register'!A:A,0)),Settings!$A$6:$A$9,0),MATCH(INDEX('Employee Register'!L:L,MATCH($A22,'Employee Register'!A:A,0)),Settings!$A$12:$A$15,0)))</f>
        <v/>
      </c>
      <c r="AB22" s="49" t="str">
        <f>IF(OR(ISBLANK($A22),$A22=""),"",CHOOSE(Z22,MATCH(INDEX('Employee Register'!P:P,MATCH($A22,'Employee Register'!A:A,0)),Settings!$A$22:$A$23,0),0))</f>
        <v/>
      </c>
      <c r="AC22" s="49" t="str">
        <f>IF(OR(ISBLANK($A22),$A22=""),"",MATCH(INDEX('Employee Register'!X:X,MATCH($A22,'Employee Register'!A:A,0)),Settings!$A$26:$A$27,0))</f>
        <v/>
      </c>
      <c r="AD22" s="49" t="str">
        <f>IF(OR(ISBLANK($A22),$A22=""),"",IF(Z22=2,INDEX('Employee Register'!M:M,MATCH($A22,'Employee Register'!A:A,0)),0))</f>
        <v/>
      </c>
      <c r="AE22" s="78" t="str">
        <f>IF(OR(ISBLANK($A22),$A22=""),"",$AD22*INDEX('Federal Tax Tables New'!$B$56:$B$63,MATCH(INDEX('Employee Register'!J:J,MATCH($A22,'Employee Register'!A:A,0)),'Federal Tax Tables New'!$A$56:$A$63,0),1))</f>
        <v/>
      </c>
      <c r="AF22" s="51" t="str">
        <f t="shared" si="1"/>
        <v/>
      </c>
      <c r="AG22" s="49" t="str">
        <f>IF(OR(ISBLANK($A22),$A22=""),"",INDEX('Federal Tax Tables New'!$C$56:$C$63,MATCH(INDEX('Employee Register'!J:J,MATCH($A22,'Employee Register'!A:A,0)),'Federal Tax Tables New'!$A$56:$A$63,0),1))</f>
        <v/>
      </c>
      <c r="AH22" s="139" t="str">
        <f>IF(OR(ISBLANK($A22),$A22=""),"",IF(AF22&lt;CHOOSE(Z22,INDEX('Employee Register'!S:S,MATCH($A22,'Employee Register'!A:A,0)),0),0,AF22*AG22-CHOOSE(Z22,INDEX('Employee Register'!S:S,MATCH($A22,'Employee Register'!A:A,0))*AG22,0)))</f>
        <v/>
      </c>
      <c r="AI22" s="51" t="str">
        <f>IF(OR(ISBLANK($A22),$A22=""),"",MAX(IF($Z22=1,CHOOSE(AB22,CHOOSE(AA22,0,INDEX('Federal Tax Tables New'!$F$33:$I$40,MATCH(AH22,'Federal Tax Tables New'!$F$33:$F$40,1),1),INDEX('Federal Tax Tables New'!$F$22:$I$29,MATCH(AH22,'Federal Tax Tables New'!$F$22:$F$29,1),1),INDEX('Federal Tax Tables New'!$F$44:$I$51,MATCH(AH22,'Federal Tax Tables New'!$F$44:$F$51,1),1)),CHOOSE(AA22,0,INDEX('Federal Tax Tables New'!$K$33:$N$40,MATCH(AH22,'Federal Tax Tables New'!$K$33:$K$40,1),1),INDEX('Federal Tax Tables New'!$K$22:$N$29,MATCH(AH22,'Federal Tax Tables New'!$K$22:$K$29,1),1),INDEX('Federal Tax Tables New'!$K$44:$N$51,MATCH(AH22,'Federal Tax Tables New'!$K$44:$K$51,1),1))),0),IF($Z22=2,CHOOSE(AA22,0,INDEX('Federal Tax Tables New'!$A$33:$D$40,MATCH(AH22,'Federal Tax Tables New'!$A$33:$A$40,1),1),INDEX('Federal Tax Tables New'!$A$22:$D$29,MATCH(AH22,'Federal Tax Tables New'!$A$22:$A$29,1),1),INDEX('Federal Tax Tables New'!$A$33:$D$40,MATCH(AH22,'Federal Tax Tables New'!$A$33:$A$40,1),1)),0)))</f>
        <v/>
      </c>
      <c r="AJ22" s="51" t="str">
        <f>IF(OR(ISBLANK($A22),$A22=""),"",MAX(IF($Z22=1,CHOOSE(AB22,CHOOSE(AA22,0,INDEX('Federal Tax Tables New'!$F$33:$I$40,MATCH(AH22,'Federal Tax Tables New'!$F$33:$F$40,1),3),INDEX('Federal Tax Tables New'!$F$22:$I$29,MATCH(AH22,'Federal Tax Tables New'!$F$22:$F$29,1),3),INDEX('Federal Tax Tables New'!$F$44:$I$51,MATCH(AH22,'Federal Tax Tables New'!$F$44:$F$51,1),3)),CHOOSE(AA22,0,INDEX('Federal Tax Tables New'!$K$33:$N$40,MATCH(AH22,'Federal Tax Tables New'!$K$33:$K$40,1),3),INDEX('Federal Tax Tables New'!$K$22:$N$29,MATCH(AH22,'Federal Tax Tables New'!$K$22:$K$29,1),3),INDEX('Federal Tax Tables New'!$K$44:$N$51,MATCH(AH22,'Federal Tax Tables New'!$K$44:$K$51,1),3))),0),IF($Z22=2,CHOOSE(AA22,0,INDEX('Federal Tax Tables New'!$A$33:$D$40,MATCH(AH22,'Federal Tax Tables New'!$A$33:$A$40,1),3),INDEX('Federal Tax Tables New'!$A$22:$D$29,MATCH(AH22,'Federal Tax Tables New'!$A$22:$A$29,1),3),INDEX('Federal Tax Tables New'!$A$33:$D$40,MATCH(AH22,'Federal Tax Tables New'!$A$33:$A$40,1),3)),0)))</f>
        <v/>
      </c>
      <c r="AK22" s="79" t="str">
        <f>IF(OR(ISBLANK($A22),$A22=""),"",MAX(IF($Z22=1,CHOOSE(AB22,CHOOSE(AA22,0,INDEX('Federal Tax Tables New'!$F$33:$I$40,MATCH(AH22,'Federal Tax Tables New'!$F$33:$F$40,1),4),INDEX('Federal Tax Tables New'!$F$22:$I$29,MATCH(AH22,'Federal Tax Tables New'!$F$22:$F$29,1),4),INDEX('Federal Tax Tables New'!$F$44:$I$51,MATCH(AH22,'Federal Tax Tables New'!$F$44:$F$51,1),4)),CHOOSE(AA22,0,INDEX('Federal Tax Tables New'!$K$33:$N$40,MATCH(AH22,'Federal Tax Tables New'!$K$33:$K$40,1),4),INDEX('Federal Tax Tables New'!$K$22:$N$29,MATCH(AH22,'Federal Tax Tables New'!$K$22:$K$29,1),4),INDEX('Federal Tax Tables New'!$K$44:$N$51,MATCH(AH22,'Federal Tax Tables New'!$K$44:$K$51,1),4))),0),IF($Z22=2,CHOOSE(AA22,0,INDEX('Federal Tax Tables New'!$A$33:$D$40,MATCH(AH22,'Federal Tax Tables New'!$A$33:$A$40,1),4),INDEX('Federal Tax Tables New'!$A$22:$D$29,MATCH(AH22,'Federal Tax Tables New'!$A$22:$A$29,1),4),INDEX('Federal Tax Tables New'!$A$33:$D$40,MATCH(AH22,'Federal Tax Tables New'!$A$33:$A$40,1),4)),0)))</f>
        <v/>
      </c>
      <c r="AL22" s="51" t="str">
        <f t="shared" si="6"/>
        <v/>
      </c>
      <c r="AM22" s="51" t="str">
        <f>IF(OR(ISBLANK($A22),$A22=""),"",CHOOSE(Z22,INDEX('Employee Register'!Q:Q,MATCH($A22,'Employee Register'!A:A,0))*'Federal Tax Tables New'!$H$5+INDEX('Employee Register'!R:R,MATCH($A22,'Employee Register'!A:A,0))*'Federal Tax Tables New'!$H$6,0))</f>
        <v/>
      </c>
      <c r="AN22" s="51" t="str">
        <f t="shared" si="2"/>
        <v/>
      </c>
      <c r="AO22" s="139" t="str">
        <f>IF(OR(ISBLANK($A22),$A22=""),"",IF(OR(M22=0,AA22=1),0,CHOOSE(Z22,INDEX('Employee Register'!T:T,MATCH($A22,'Employee Register'!A:A,0)),INDEX('Employee Register'!N:N,MATCH($A22,'Employee Register'!A:A,0)))))</f>
        <v/>
      </c>
      <c r="AP22" s="51" t="str">
        <f>IF(OR(ISBLANK($A22),$A22=""),"",CHOOSE(AC22,0,(M22-O22)*Settings!$B$18))</f>
        <v/>
      </c>
      <c r="AQ22" s="84" t="str">
        <f t="shared" si="3"/>
        <v/>
      </c>
      <c r="AS22" s="274"/>
    </row>
    <row r="23" spans="1:45" s="204" customFormat="1" ht="15" customHeight="1" x14ac:dyDescent="0.2">
      <c r="A23" s="82"/>
      <c r="B23" s="50" t="str">
        <f>IF(OR(ISBLANK($A23),$A23=""),"",INDEX('Employee Register'!B:B,MATCH($A23,'Employee Register'!A:A,0),1))</f>
        <v/>
      </c>
      <c r="C23" s="46"/>
      <c r="D23" s="46"/>
      <c r="E23" s="29"/>
      <c r="F23" s="29"/>
      <c r="G23" s="29"/>
      <c r="H23" s="29"/>
      <c r="I23" s="47"/>
      <c r="J23" s="48"/>
      <c r="K23" s="48"/>
      <c r="L23" s="48"/>
      <c r="M23" s="83" t="str">
        <f>IF(OR(ISBLANK($A23),$A23=""),"",SUM($E23:$H23)*INDEX('Employee Register'!G:G,MATCH($A23,'Employee Register'!A:A,0),1)+IF(OR($X23,ISBLANK($X23)),$I23,0)*INDEX('Employee Register'!H:H,MATCH($A23,'Employee Register'!A:A,0),1)+J23)</f>
        <v/>
      </c>
      <c r="N23" s="83" t="str">
        <f>IF(OR(ISBLANK($A23),$A23=""),"",(M23-J23)*INDEX('Employee Register'!U:U,MATCH($A23,'Employee Register'!A:A,0),1))</f>
        <v/>
      </c>
      <c r="O23" s="142" t="str">
        <f>IF(OR(ISBLANK($A23),$A23=""),"",IF(M23=0,0,INDEX('Employee Register'!V:V,MATCH($A23,'Employee Register'!A:A,0),1)))</f>
        <v/>
      </c>
      <c r="P23" s="142" t="str">
        <f>IF(OR(ISBLANK($A23),$A23=""),"",IF(M23=0,0,INDEX('Employee Register'!W:W,MATCH($A23,'Employee Register'!A:A,0),1)+K23))</f>
        <v/>
      </c>
      <c r="Q23" s="83" t="str">
        <f t="shared" si="0"/>
        <v/>
      </c>
      <c r="R23" s="83" t="str">
        <f>IF(OR(ISBLANK($A23),$A23=""),"",INDEX('Employee Register'!Y:Y,MATCH($A23,'Employee Register'!A:A,0))*$Y23)</f>
        <v/>
      </c>
      <c r="S23" s="83" t="str">
        <f>IF(OR(ISBLANK($A23),$A23=""),"",INDEX('Employee Register'!Z:Z,MATCH($A23,'Employee Register'!A:A,0))*$Y23)</f>
        <v/>
      </c>
      <c r="T23" s="83" t="str">
        <f>IF(OR(ISBLANK($A23),$A23=""),"",IF(SUMIF($A$6:$A23,A23,$AP$6:$AP23)&lt;='Federal Tax Tables New'!$N$5,AP23,IF('Federal Tax Tables New'!$N$5-SUMIF($A$6:$A23,A23,$AP$6:$AP23)+AP23&lt;=0,0,'Federal Tax Tables New'!$N$5-SUMIF($A$6:$A23,A23,$AP$6:$AP23)+AP23)))</f>
        <v/>
      </c>
      <c r="U23" s="83" t="str">
        <f>IF(OR(ISBLANK($A23),$A23=""),"",CHOOSE(AC23,0,$M23*Settings!$B$19))</f>
        <v/>
      </c>
      <c r="V23" s="142" t="str">
        <f>IF(OR(ISBLANK($A23),$A23=""),"",IF(M23=0,0,INDEX('Employee Register'!$AA:$AA,MATCH($A23,'Employee Register'!$A:$A,0),1)))</f>
        <v/>
      </c>
      <c r="W23" s="142" t="str">
        <f>IF(OR(ISBLANK($A23),$A23=""),"",IF(M23=0,0,INDEX('Employee Register'!$AB:$AB,MATCH($A23,'Employee Register'!$A:$A,0),1)))</f>
        <v/>
      </c>
      <c r="X23" s="49" t="str">
        <f>IF(OR(ISBLANK($A23),$A23=""),"",INDEX('Employee Register'!I:I,MATCH($A23,'Employee Register'!A:A,0))="No")</f>
        <v/>
      </c>
      <c r="Y23" s="51" t="str">
        <f t="shared" si="5"/>
        <v/>
      </c>
      <c r="Z23" s="49" t="str">
        <f>IF(OR(ISBLANK($A23),$A23=""),"",MATCH(INDEX('Employee Register'!K:K,MATCH($A23,'Employee Register'!A:A,0)),Settings!$A$2:$A$3,0))</f>
        <v/>
      </c>
      <c r="AA23" s="49" t="str">
        <f>IF(OR(ISBLANK($A23),$A23=""),"",CHOOSE(Z23,MATCH(INDEX('Employee Register'!O:O,MATCH($A23,'Employee Register'!A:A,0)),Settings!$A$6:$A$9,0),MATCH(INDEX('Employee Register'!L:L,MATCH($A23,'Employee Register'!A:A,0)),Settings!$A$12:$A$15,0)))</f>
        <v/>
      </c>
      <c r="AB23" s="49" t="str">
        <f>IF(OR(ISBLANK($A23),$A23=""),"",CHOOSE(Z23,MATCH(INDEX('Employee Register'!P:P,MATCH($A23,'Employee Register'!A:A,0)),Settings!$A$22:$A$23,0),0))</f>
        <v/>
      </c>
      <c r="AC23" s="49" t="str">
        <f>IF(OR(ISBLANK($A23),$A23=""),"",MATCH(INDEX('Employee Register'!X:X,MATCH($A23,'Employee Register'!A:A,0)),Settings!$A$26:$A$27,0))</f>
        <v/>
      </c>
      <c r="AD23" s="49" t="str">
        <f>IF(OR(ISBLANK($A23),$A23=""),"",IF(Z23=2,INDEX('Employee Register'!M:M,MATCH($A23,'Employee Register'!A:A,0)),0))</f>
        <v/>
      </c>
      <c r="AE23" s="78" t="str">
        <f>IF(OR(ISBLANK($A23),$A23=""),"",$AD23*INDEX('Federal Tax Tables New'!$B$56:$B$63,MATCH(INDEX('Employee Register'!J:J,MATCH($A23,'Employee Register'!A:A,0)),'Federal Tax Tables New'!$A$56:$A$63,0),1))</f>
        <v/>
      </c>
      <c r="AF23" s="51" t="str">
        <f t="shared" si="1"/>
        <v/>
      </c>
      <c r="AG23" s="49" t="str">
        <f>IF(OR(ISBLANK($A23),$A23=""),"",INDEX('Federal Tax Tables New'!$C$56:$C$63,MATCH(INDEX('Employee Register'!J:J,MATCH($A23,'Employee Register'!A:A,0)),'Federal Tax Tables New'!$A$56:$A$63,0),1))</f>
        <v/>
      </c>
      <c r="AH23" s="139" t="str">
        <f>IF(OR(ISBLANK($A23),$A23=""),"",IF(AF23&lt;CHOOSE(Z23,INDEX('Employee Register'!S:S,MATCH($A23,'Employee Register'!A:A,0)),0),0,AF23*AG23-CHOOSE(Z23,INDEX('Employee Register'!S:S,MATCH($A23,'Employee Register'!A:A,0))*AG23,0)))</f>
        <v/>
      </c>
      <c r="AI23" s="51" t="str">
        <f>IF(OR(ISBLANK($A23),$A23=""),"",MAX(IF($Z23=1,CHOOSE(AB23,CHOOSE(AA23,0,INDEX('Federal Tax Tables New'!$F$33:$I$40,MATCH(AH23,'Federal Tax Tables New'!$F$33:$F$40,1),1),INDEX('Federal Tax Tables New'!$F$22:$I$29,MATCH(AH23,'Federal Tax Tables New'!$F$22:$F$29,1),1),INDEX('Federal Tax Tables New'!$F$44:$I$51,MATCH(AH23,'Federal Tax Tables New'!$F$44:$F$51,1),1)),CHOOSE(AA23,0,INDEX('Federal Tax Tables New'!$K$33:$N$40,MATCH(AH23,'Federal Tax Tables New'!$K$33:$K$40,1),1),INDEX('Federal Tax Tables New'!$K$22:$N$29,MATCH(AH23,'Federal Tax Tables New'!$K$22:$K$29,1),1),INDEX('Federal Tax Tables New'!$K$44:$N$51,MATCH(AH23,'Federal Tax Tables New'!$K$44:$K$51,1),1))),0),IF($Z23=2,CHOOSE(AA23,0,INDEX('Federal Tax Tables New'!$A$33:$D$40,MATCH(AH23,'Federal Tax Tables New'!$A$33:$A$40,1),1),INDEX('Federal Tax Tables New'!$A$22:$D$29,MATCH(AH23,'Federal Tax Tables New'!$A$22:$A$29,1),1),INDEX('Federal Tax Tables New'!$A$33:$D$40,MATCH(AH23,'Federal Tax Tables New'!$A$33:$A$40,1),1)),0)))</f>
        <v/>
      </c>
      <c r="AJ23" s="51" t="str">
        <f>IF(OR(ISBLANK($A23),$A23=""),"",MAX(IF($Z23=1,CHOOSE(AB23,CHOOSE(AA23,0,INDEX('Federal Tax Tables New'!$F$33:$I$40,MATCH(AH23,'Federal Tax Tables New'!$F$33:$F$40,1),3),INDEX('Federal Tax Tables New'!$F$22:$I$29,MATCH(AH23,'Federal Tax Tables New'!$F$22:$F$29,1),3),INDEX('Federal Tax Tables New'!$F$44:$I$51,MATCH(AH23,'Federal Tax Tables New'!$F$44:$F$51,1),3)),CHOOSE(AA23,0,INDEX('Federal Tax Tables New'!$K$33:$N$40,MATCH(AH23,'Federal Tax Tables New'!$K$33:$K$40,1),3),INDEX('Federal Tax Tables New'!$K$22:$N$29,MATCH(AH23,'Federal Tax Tables New'!$K$22:$K$29,1),3),INDEX('Federal Tax Tables New'!$K$44:$N$51,MATCH(AH23,'Federal Tax Tables New'!$K$44:$K$51,1),3))),0),IF($Z23=2,CHOOSE(AA23,0,INDEX('Federal Tax Tables New'!$A$33:$D$40,MATCH(AH23,'Federal Tax Tables New'!$A$33:$A$40,1),3),INDEX('Federal Tax Tables New'!$A$22:$D$29,MATCH(AH23,'Federal Tax Tables New'!$A$22:$A$29,1),3),INDEX('Federal Tax Tables New'!$A$33:$D$40,MATCH(AH23,'Federal Tax Tables New'!$A$33:$A$40,1),3)),0)))</f>
        <v/>
      </c>
      <c r="AK23" s="79" t="str">
        <f>IF(OR(ISBLANK($A23),$A23=""),"",MAX(IF($Z23=1,CHOOSE(AB23,CHOOSE(AA23,0,INDEX('Federal Tax Tables New'!$F$33:$I$40,MATCH(AH23,'Federal Tax Tables New'!$F$33:$F$40,1),4),INDEX('Federal Tax Tables New'!$F$22:$I$29,MATCH(AH23,'Federal Tax Tables New'!$F$22:$F$29,1),4),INDEX('Federal Tax Tables New'!$F$44:$I$51,MATCH(AH23,'Federal Tax Tables New'!$F$44:$F$51,1),4)),CHOOSE(AA23,0,INDEX('Federal Tax Tables New'!$K$33:$N$40,MATCH(AH23,'Federal Tax Tables New'!$K$33:$K$40,1),4),INDEX('Federal Tax Tables New'!$K$22:$N$29,MATCH(AH23,'Federal Tax Tables New'!$K$22:$K$29,1),4),INDEX('Federal Tax Tables New'!$K$44:$N$51,MATCH(AH23,'Federal Tax Tables New'!$K$44:$K$51,1),4))),0),IF($Z23=2,CHOOSE(AA23,0,INDEX('Federal Tax Tables New'!$A$33:$D$40,MATCH(AH23,'Federal Tax Tables New'!$A$33:$A$40,1),4),INDEX('Federal Tax Tables New'!$A$22:$D$29,MATCH(AH23,'Federal Tax Tables New'!$A$22:$A$29,1),4),INDEX('Federal Tax Tables New'!$A$33:$D$40,MATCH(AH23,'Federal Tax Tables New'!$A$33:$A$40,1),4)),0)))</f>
        <v/>
      </c>
      <c r="AL23" s="51" t="str">
        <f t="shared" si="6"/>
        <v/>
      </c>
      <c r="AM23" s="51" t="str">
        <f>IF(OR(ISBLANK($A23),$A23=""),"",CHOOSE(Z23,INDEX('Employee Register'!Q:Q,MATCH($A23,'Employee Register'!A:A,0))*'Federal Tax Tables New'!$H$5+INDEX('Employee Register'!R:R,MATCH($A23,'Employee Register'!A:A,0))*'Federal Tax Tables New'!$H$6,0))</f>
        <v/>
      </c>
      <c r="AN23" s="51" t="str">
        <f t="shared" si="2"/>
        <v/>
      </c>
      <c r="AO23" s="139" t="str">
        <f>IF(OR(ISBLANK($A23),$A23=""),"",IF(OR(M23=0,AA23=1),0,CHOOSE(Z23,INDEX('Employee Register'!T:T,MATCH($A23,'Employee Register'!A:A,0)),INDEX('Employee Register'!N:N,MATCH($A23,'Employee Register'!A:A,0)))))</f>
        <v/>
      </c>
      <c r="AP23" s="51" t="str">
        <f>IF(OR(ISBLANK($A23),$A23=""),"",CHOOSE(AC23,0,(M23-O23)*Settings!$B$18))</f>
        <v/>
      </c>
      <c r="AQ23" s="84" t="str">
        <f t="shared" si="3"/>
        <v/>
      </c>
      <c r="AS23" s="274"/>
    </row>
    <row r="24" spans="1:45" s="204" customFormat="1" ht="15" customHeight="1" x14ac:dyDescent="0.2">
      <c r="A24" s="82"/>
      <c r="B24" s="50" t="str">
        <f>IF(OR(ISBLANK($A24),$A24=""),"",INDEX('Employee Register'!B:B,MATCH($A24,'Employee Register'!A:A,0),1))</f>
        <v/>
      </c>
      <c r="C24" s="46"/>
      <c r="D24" s="46"/>
      <c r="E24" s="29"/>
      <c r="F24" s="29"/>
      <c r="G24" s="29"/>
      <c r="H24" s="29"/>
      <c r="I24" s="47"/>
      <c r="J24" s="48"/>
      <c r="K24" s="48"/>
      <c r="L24" s="48"/>
      <c r="M24" s="83" t="str">
        <f>IF(OR(ISBLANK($A24),$A24=""),"",SUM($E24:$H24)*INDEX('Employee Register'!G:G,MATCH($A24,'Employee Register'!A:A,0),1)+IF(OR($X24,ISBLANK($X24)),$I24,0)*INDEX('Employee Register'!H:H,MATCH($A24,'Employee Register'!A:A,0),1)+J24)</f>
        <v/>
      </c>
      <c r="N24" s="83" t="str">
        <f>IF(OR(ISBLANK($A24),$A24=""),"",(M24-J24)*INDEX('Employee Register'!U:U,MATCH($A24,'Employee Register'!A:A,0),1))</f>
        <v/>
      </c>
      <c r="O24" s="142" t="str">
        <f>IF(OR(ISBLANK($A24),$A24=""),"",IF(M24=0,0,INDEX('Employee Register'!V:V,MATCH($A24,'Employee Register'!A:A,0),1)))</f>
        <v/>
      </c>
      <c r="P24" s="142" t="str">
        <f>IF(OR(ISBLANK($A24),$A24=""),"",IF(M24=0,0,INDEX('Employee Register'!W:W,MATCH($A24,'Employee Register'!A:A,0),1)+K24))</f>
        <v/>
      </c>
      <c r="Q24" s="83" t="str">
        <f t="shared" si="0"/>
        <v/>
      </c>
      <c r="R24" s="83" t="str">
        <f>IF(OR(ISBLANK($A24),$A24=""),"",INDEX('Employee Register'!Y:Y,MATCH($A24,'Employee Register'!A:A,0))*$Y24)</f>
        <v/>
      </c>
      <c r="S24" s="83" t="str">
        <f>IF(OR(ISBLANK($A24),$A24=""),"",INDEX('Employee Register'!Z:Z,MATCH($A24,'Employee Register'!A:A,0))*$Y24)</f>
        <v/>
      </c>
      <c r="T24" s="83" t="str">
        <f>IF(OR(ISBLANK($A24),$A24=""),"",IF(SUMIF($A$6:$A24,A24,$AP$6:$AP24)&lt;='Federal Tax Tables New'!$N$5,AP24,IF('Federal Tax Tables New'!$N$5-SUMIF($A$6:$A24,A24,$AP$6:$AP24)+AP24&lt;=0,0,'Federal Tax Tables New'!$N$5-SUMIF($A$6:$A24,A24,$AP$6:$AP24)+AP24)))</f>
        <v/>
      </c>
      <c r="U24" s="83" t="str">
        <f>IF(OR(ISBLANK($A24),$A24=""),"",CHOOSE(AC24,0,$M24*Settings!$B$19))</f>
        <v/>
      </c>
      <c r="V24" s="142" t="str">
        <f>IF(OR(ISBLANK($A24),$A24=""),"",IF(M24=0,0,INDEX('Employee Register'!$AA:$AA,MATCH($A24,'Employee Register'!$A:$A,0),1)))</f>
        <v/>
      </c>
      <c r="W24" s="142" t="str">
        <f>IF(OR(ISBLANK($A24),$A24=""),"",IF(M24=0,0,INDEX('Employee Register'!$AB:$AB,MATCH($A24,'Employee Register'!$A:$A,0),1)))</f>
        <v/>
      </c>
      <c r="X24" s="49" t="str">
        <f>IF(OR(ISBLANK($A24),$A24=""),"",INDEX('Employee Register'!I:I,MATCH($A24,'Employee Register'!A:A,0))="No")</f>
        <v/>
      </c>
      <c r="Y24" s="51" t="str">
        <f t="shared" si="5"/>
        <v/>
      </c>
      <c r="Z24" s="49" t="str">
        <f>IF(OR(ISBLANK($A24),$A24=""),"",MATCH(INDEX('Employee Register'!K:K,MATCH($A24,'Employee Register'!A:A,0)),Settings!$A$2:$A$3,0))</f>
        <v/>
      </c>
      <c r="AA24" s="49" t="str">
        <f>IF(OR(ISBLANK($A24),$A24=""),"",CHOOSE(Z24,MATCH(INDEX('Employee Register'!O:O,MATCH($A24,'Employee Register'!A:A,0)),Settings!$A$6:$A$9,0),MATCH(INDEX('Employee Register'!L:L,MATCH($A24,'Employee Register'!A:A,0)),Settings!$A$12:$A$15,0)))</f>
        <v/>
      </c>
      <c r="AB24" s="49" t="str">
        <f>IF(OR(ISBLANK($A24),$A24=""),"",CHOOSE(Z24,MATCH(INDEX('Employee Register'!P:P,MATCH($A24,'Employee Register'!A:A,0)),Settings!$A$22:$A$23,0),0))</f>
        <v/>
      </c>
      <c r="AC24" s="49" t="str">
        <f>IF(OR(ISBLANK($A24),$A24=""),"",MATCH(INDEX('Employee Register'!X:X,MATCH($A24,'Employee Register'!A:A,0)),Settings!$A$26:$A$27,0))</f>
        <v/>
      </c>
      <c r="AD24" s="49" t="str">
        <f>IF(OR(ISBLANK($A24),$A24=""),"",IF(Z24=2,INDEX('Employee Register'!M:M,MATCH($A24,'Employee Register'!A:A,0)),0))</f>
        <v/>
      </c>
      <c r="AE24" s="78" t="str">
        <f>IF(OR(ISBLANK($A24),$A24=""),"",$AD24*INDEX('Federal Tax Tables New'!$B$56:$B$63,MATCH(INDEX('Employee Register'!J:J,MATCH($A24,'Employee Register'!A:A,0)),'Federal Tax Tables New'!$A$56:$A$63,0),1))</f>
        <v/>
      </c>
      <c r="AF24" s="51" t="str">
        <f t="shared" si="1"/>
        <v/>
      </c>
      <c r="AG24" s="49" t="str">
        <f>IF(OR(ISBLANK($A24),$A24=""),"",INDEX('Federal Tax Tables New'!$C$56:$C$63,MATCH(INDEX('Employee Register'!J:J,MATCH($A24,'Employee Register'!A:A,0)),'Federal Tax Tables New'!$A$56:$A$63,0),1))</f>
        <v/>
      </c>
      <c r="AH24" s="139" t="str">
        <f>IF(OR(ISBLANK($A24),$A24=""),"",IF(AF24&lt;CHOOSE(Z24,INDEX('Employee Register'!S:S,MATCH($A24,'Employee Register'!A:A,0)),0),0,AF24*AG24-CHOOSE(Z24,INDEX('Employee Register'!S:S,MATCH($A24,'Employee Register'!A:A,0))*AG24,0)))</f>
        <v/>
      </c>
      <c r="AI24" s="51" t="str">
        <f>IF(OR(ISBLANK($A24),$A24=""),"",MAX(IF($Z24=1,CHOOSE(AB24,CHOOSE(AA24,0,INDEX('Federal Tax Tables New'!$F$33:$I$40,MATCH(AH24,'Federal Tax Tables New'!$F$33:$F$40,1),1),INDEX('Federal Tax Tables New'!$F$22:$I$29,MATCH(AH24,'Federal Tax Tables New'!$F$22:$F$29,1),1),INDEX('Federal Tax Tables New'!$F$44:$I$51,MATCH(AH24,'Federal Tax Tables New'!$F$44:$F$51,1),1)),CHOOSE(AA24,0,INDEX('Federal Tax Tables New'!$K$33:$N$40,MATCH(AH24,'Federal Tax Tables New'!$K$33:$K$40,1),1),INDEX('Federal Tax Tables New'!$K$22:$N$29,MATCH(AH24,'Federal Tax Tables New'!$K$22:$K$29,1),1),INDEX('Federal Tax Tables New'!$K$44:$N$51,MATCH(AH24,'Federal Tax Tables New'!$K$44:$K$51,1),1))),0),IF($Z24=2,CHOOSE(AA24,0,INDEX('Federal Tax Tables New'!$A$33:$D$40,MATCH(AH24,'Federal Tax Tables New'!$A$33:$A$40,1),1),INDEX('Federal Tax Tables New'!$A$22:$D$29,MATCH(AH24,'Federal Tax Tables New'!$A$22:$A$29,1),1),INDEX('Federal Tax Tables New'!$A$33:$D$40,MATCH(AH24,'Federal Tax Tables New'!$A$33:$A$40,1),1)),0)))</f>
        <v/>
      </c>
      <c r="AJ24" s="51" t="str">
        <f>IF(OR(ISBLANK($A24),$A24=""),"",MAX(IF($Z24=1,CHOOSE(AB24,CHOOSE(AA24,0,INDEX('Federal Tax Tables New'!$F$33:$I$40,MATCH(AH24,'Federal Tax Tables New'!$F$33:$F$40,1),3),INDEX('Federal Tax Tables New'!$F$22:$I$29,MATCH(AH24,'Federal Tax Tables New'!$F$22:$F$29,1),3),INDEX('Federal Tax Tables New'!$F$44:$I$51,MATCH(AH24,'Federal Tax Tables New'!$F$44:$F$51,1),3)),CHOOSE(AA24,0,INDEX('Federal Tax Tables New'!$K$33:$N$40,MATCH(AH24,'Federal Tax Tables New'!$K$33:$K$40,1),3),INDEX('Federal Tax Tables New'!$K$22:$N$29,MATCH(AH24,'Federal Tax Tables New'!$K$22:$K$29,1),3),INDEX('Federal Tax Tables New'!$K$44:$N$51,MATCH(AH24,'Federal Tax Tables New'!$K$44:$K$51,1),3))),0),IF($Z24=2,CHOOSE(AA24,0,INDEX('Federal Tax Tables New'!$A$33:$D$40,MATCH(AH24,'Federal Tax Tables New'!$A$33:$A$40,1),3),INDEX('Federal Tax Tables New'!$A$22:$D$29,MATCH(AH24,'Federal Tax Tables New'!$A$22:$A$29,1),3),INDEX('Federal Tax Tables New'!$A$33:$D$40,MATCH(AH24,'Federal Tax Tables New'!$A$33:$A$40,1),3)),0)))</f>
        <v/>
      </c>
      <c r="AK24" s="79" t="str">
        <f>IF(OR(ISBLANK($A24),$A24=""),"",MAX(IF($Z24=1,CHOOSE(AB24,CHOOSE(AA24,0,INDEX('Federal Tax Tables New'!$F$33:$I$40,MATCH(AH24,'Federal Tax Tables New'!$F$33:$F$40,1),4),INDEX('Federal Tax Tables New'!$F$22:$I$29,MATCH(AH24,'Federal Tax Tables New'!$F$22:$F$29,1),4),INDEX('Federal Tax Tables New'!$F$44:$I$51,MATCH(AH24,'Federal Tax Tables New'!$F$44:$F$51,1),4)),CHOOSE(AA24,0,INDEX('Federal Tax Tables New'!$K$33:$N$40,MATCH(AH24,'Federal Tax Tables New'!$K$33:$K$40,1),4),INDEX('Federal Tax Tables New'!$K$22:$N$29,MATCH(AH24,'Federal Tax Tables New'!$K$22:$K$29,1),4),INDEX('Federal Tax Tables New'!$K$44:$N$51,MATCH(AH24,'Federal Tax Tables New'!$K$44:$K$51,1),4))),0),IF($Z24=2,CHOOSE(AA24,0,INDEX('Federal Tax Tables New'!$A$33:$D$40,MATCH(AH24,'Federal Tax Tables New'!$A$33:$A$40,1),4),INDEX('Federal Tax Tables New'!$A$22:$D$29,MATCH(AH24,'Federal Tax Tables New'!$A$22:$A$29,1),4),INDEX('Federal Tax Tables New'!$A$33:$D$40,MATCH(AH24,'Federal Tax Tables New'!$A$33:$A$40,1),4)),0)))</f>
        <v/>
      </c>
      <c r="AL24" s="51" t="str">
        <f t="shared" si="6"/>
        <v/>
      </c>
      <c r="AM24" s="51" t="str">
        <f>IF(OR(ISBLANK($A24),$A24=""),"",CHOOSE(Z24,INDEX('Employee Register'!Q:Q,MATCH($A24,'Employee Register'!A:A,0))*'Federal Tax Tables New'!$H$5+INDEX('Employee Register'!R:R,MATCH($A24,'Employee Register'!A:A,0))*'Federal Tax Tables New'!$H$6,0))</f>
        <v/>
      </c>
      <c r="AN24" s="51" t="str">
        <f t="shared" si="2"/>
        <v/>
      </c>
      <c r="AO24" s="139" t="str">
        <f>IF(OR(ISBLANK($A24),$A24=""),"",IF(OR(M24=0,AA24=1),0,CHOOSE(Z24,INDEX('Employee Register'!T:T,MATCH($A24,'Employee Register'!A:A,0)),INDEX('Employee Register'!N:N,MATCH($A24,'Employee Register'!A:A,0)))))</f>
        <v/>
      </c>
      <c r="AP24" s="51" t="str">
        <f>IF(OR(ISBLANK($A24),$A24=""),"",CHOOSE(AC24,0,(M24-O24)*Settings!$B$18))</f>
        <v/>
      </c>
      <c r="AQ24" s="84" t="str">
        <f t="shared" si="3"/>
        <v/>
      </c>
      <c r="AS24" s="274"/>
    </row>
    <row r="25" spans="1:45" s="204" customFormat="1" ht="15" customHeight="1" x14ac:dyDescent="0.2">
      <c r="A25" s="82"/>
      <c r="B25" s="50" t="str">
        <f>IF(OR(ISBLANK($A25),$A25=""),"",INDEX('Employee Register'!B:B,MATCH($A25,'Employee Register'!A:A,0),1))</f>
        <v/>
      </c>
      <c r="C25" s="46"/>
      <c r="D25" s="46"/>
      <c r="E25" s="29"/>
      <c r="F25" s="29"/>
      <c r="G25" s="29"/>
      <c r="H25" s="29"/>
      <c r="I25" s="47"/>
      <c r="J25" s="48"/>
      <c r="K25" s="48"/>
      <c r="L25" s="48"/>
      <c r="M25" s="83" t="str">
        <f>IF(OR(ISBLANK($A25),$A25=""),"",SUM($E25:$H25)*INDEX('Employee Register'!G:G,MATCH($A25,'Employee Register'!A:A,0),1)+IF(OR($X25,ISBLANK($X25)),$I25,0)*INDEX('Employee Register'!H:H,MATCH($A25,'Employee Register'!A:A,0),1)+J25)</f>
        <v/>
      </c>
      <c r="N25" s="83" t="str">
        <f>IF(OR(ISBLANK($A25),$A25=""),"",(M25-J25)*INDEX('Employee Register'!U:U,MATCH($A25,'Employee Register'!A:A,0),1))</f>
        <v/>
      </c>
      <c r="O25" s="142" t="str">
        <f>IF(OR(ISBLANK($A25),$A25=""),"",IF(M25=0,0,INDEX('Employee Register'!V:V,MATCH($A25,'Employee Register'!A:A,0),1)))</f>
        <v/>
      </c>
      <c r="P25" s="142" t="str">
        <f>IF(OR(ISBLANK($A25),$A25=""),"",IF(M25=0,0,INDEX('Employee Register'!W:W,MATCH($A25,'Employee Register'!A:A,0),1)+K25))</f>
        <v/>
      </c>
      <c r="Q25" s="83" t="str">
        <f t="shared" si="0"/>
        <v/>
      </c>
      <c r="R25" s="83" t="str">
        <f>IF(OR(ISBLANK($A25),$A25=""),"",INDEX('Employee Register'!Y:Y,MATCH($A25,'Employee Register'!A:A,0))*$Y25)</f>
        <v/>
      </c>
      <c r="S25" s="83" t="str">
        <f>IF(OR(ISBLANK($A25),$A25=""),"",INDEX('Employee Register'!Z:Z,MATCH($A25,'Employee Register'!A:A,0))*$Y25)</f>
        <v/>
      </c>
      <c r="T25" s="83" t="str">
        <f>IF(OR(ISBLANK($A25),$A25=""),"",IF(SUMIF($A$6:$A25,A25,$AP$6:$AP25)&lt;='Federal Tax Tables New'!$N$5,AP25,IF('Federal Tax Tables New'!$N$5-SUMIF($A$6:$A25,A25,$AP$6:$AP25)+AP25&lt;=0,0,'Federal Tax Tables New'!$N$5-SUMIF($A$6:$A25,A25,$AP$6:$AP25)+AP25)))</f>
        <v/>
      </c>
      <c r="U25" s="83" t="str">
        <f>IF(OR(ISBLANK($A25),$A25=""),"",CHOOSE(AC25,0,$M25*Settings!$B$19))</f>
        <v/>
      </c>
      <c r="V25" s="142" t="str">
        <f>IF(OR(ISBLANK($A25),$A25=""),"",IF(M25=0,0,INDEX('Employee Register'!$AA:$AA,MATCH($A25,'Employee Register'!$A:$A,0),1)))</f>
        <v/>
      </c>
      <c r="W25" s="142" t="str">
        <f>IF(OR(ISBLANK($A25),$A25=""),"",IF(M25=0,0,INDEX('Employee Register'!$AB:$AB,MATCH($A25,'Employee Register'!$A:$A,0),1)))</f>
        <v/>
      </c>
      <c r="X25" s="49" t="str">
        <f>IF(OR(ISBLANK($A25),$A25=""),"",INDEX('Employee Register'!I:I,MATCH($A25,'Employee Register'!A:A,0))="No")</f>
        <v/>
      </c>
      <c r="Y25" s="51" t="str">
        <f t="shared" si="5"/>
        <v/>
      </c>
      <c r="Z25" s="49" t="str">
        <f>IF(OR(ISBLANK($A25),$A25=""),"",MATCH(INDEX('Employee Register'!K:K,MATCH($A25,'Employee Register'!A:A,0)),Settings!$A$2:$A$3,0))</f>
        <v/>
      </c>
      <c r="AA25" s="49" t="str">
        <f>IF(OR(ISBLANK($A25),$A25=""),"",CHOOSE(Z25,MATCH(INDEX('Employee Register'!O:O,MATCH($A25,'Employee Register'!A:A,0)),Settings!$A$6:$A$9,0),MATCH(INDEX('Employee Register'!L:L,MATCH($A25,'Employee Register'!A:A,0)),Settings!$A$12:$A$15,0)))</f>
        <v/>
      </c>
      <c r="AB25" s="49" t="str">
        <f>IF(OR(ISBLANK($A25),$A25=""),"",CHOOSE(Z25,MATCH(INDEX('Employee Register'!P:P,MATCH($A25,'Employee Register'!A:A,0)),Settings!$A$22:$A$23,0),0))</f>
        <v/>
      </c>
      <c r="AC25" s="49" t="str">
        <f>IF(OR(ISBLANK($A25),$A25=""),"",MATCH(INDEX('Employee Register'!X:X,MATCH($A25,'Employee Register'!A:A,0)),Settings!$A$26:$A$27,0))</f>
        <v/>
      </c>
      <c r="AD25" s="49" t="str">
        <f>IF(OR(ISBLANK($A25),$A25=""),"",IF(Z25=2,INDEX('Employee Register'!M:M,MATCH($A25,'Employee Register'!A:A,0)),0))</f>
        <v/>
      </c>
      <c r="AE25" s="78" t="str">
        <f>IF(OR(ISBLANK($A25),$A25=""),"",$AD25*INDEX('Federal Tax Tables New'!$B$56:$B$63,MATCH(INDEX('Employee Register'!J:J,MATCH($A25,'Employee Register'!A:A,0)),'Federal Tax Tables New'!$A$56:$A$63,0),1))</f>
        <v/>
      </c>
      <c r="AF25" s="51" t="str">
        <f t="shared" si="1"/>
        <v/>
      </c>
      <c r="AG25" s="49" t="str">
        <f>IF(OR(ISBLANK($A25),$A25=""),"",INDEX('Federal Tax Tables New'!$C$56:$C$63,MATCH(INDEX('Employee Register'!J:J,MATCH($A25,'Employee Register'!A:A,0)),'Federal Tax Tables New'!$A$56:$A$63,0),1))</f>
        <v/>
      </c>
      <c r="AH25" s="139" t="str">
        <f>IF(OR(ISBLANK($A25),$A25=""),"",IF(AF25&lt;CHOOSE(Z25,INDEX('Employee Register'!S:S,MATCH($A25,'Employee Register'!A:A,0)),0),0,AF25*AG25-CHOOSE(Z25,INDEX('Employee Register'!S:S,MATCH($A25,'Employee Register'!A:A,0))*AG25,0)))</f>
        <v/>
      </c>
      <c r="AI25" s="51" t="str">
        <f>IF(OR(ISBLANK($A25),$A25=""),"",MAX(IF($Z25=1,CHOOSE(AB25,CHOOSE(AA25,0,INDEX('Federal Tax Tables New'!$F$33:$I$40,MATCH(AH25,'Federal Tax Tables New'!$F$33:$F$40,1),1),INDEX('Federal Tax Tables New'!$F$22:$I$29,MATCH(AH25,'Federal Tax Tables New'!$F$22:$F$29,1),1),INDEX('Federal Tax Tables New'!$F$44:$I$51,MATCH(AH25,'Federal Tax Tables New'!$F$44:$F$51,1),1)),CHOOSE(AA25,0,INDEX('Federal Tax Tables New'!$K$33:$N$40,MATCH(AH25,'Federal Tax Tables New'!$K$33:$K$40,1),1),INDEX('Federal Tax Tables New'!$K$22:$N$29,MATCH(AH25,'Federal Tax Tables New'!$K$22:$K$29,1),1),INDEX('Federal Tax Tables New'!$K$44:$N$51,MATCH(AH25,'Federal Tax Tables New'!$K$44:$K$51,1),1))),0),IF($Z25=2,CHOOSE(AA25,0,INDEX('Federal Tax Tables New'!$A$33:$D$40,MATCH(AH25,'Federal Tax Tables New'!$A$33:$A$40,1),1),INDEX('Federal Tax Tables New'!$A$22:$D$29,MATCH(AH25,'Federal Tax Tables New'!$A$22:$A$29,1),1),INDEX('Federal Tax Tables New'!$A$33:$D$40,MATCH(AH25,'Federal Tax Tables New'!$A$33:$A$40,1),1)),0)))</f>
        <v/>
      </c>
      <c r="AJ25" s="51" t="str">
        <f>IF(OR(ISBLANK($A25),$A25=""),"",MAX(IF($Z25=1,CHOOSE(AB25,CHOOSE(AA25,0,INDEX('Federal Tax Tables New'!$F$33:$I$40,MATCH(AH25,'Federal Tax Tables New'!$F$33:$F$40,1),3),INDEX('Federal Tax Tables New'!$F$22:$I$29,MATCH(AH25,'Federal Tax Tables New'!$F$22:$F$29,1),3),INDEX('Federal Tax Tables New'!$F$44:$I$51,MATCH(AH25,'Federal Tax Tables New'!$F$44:$F$51,1),3)),CHOOSE(AA25,0,INDEX('Federal Tax Tables New'!$K$33:$N$40,MATCH(AH25,'Federal Tax Tables New'!$K$33:$K$40,1),3),INDEX('Federal Tax Tables New'!$K$22:$N$29,MATCH(AH25,'Federal Tax Tables New'!$K$22:$K$29,1),3),INDEX('Federal Tax Tables New'!$K$44:$N$51,MATCH(AH25,'Federal Tax Tables New'!$K$44:$K$51,1),3))),0),IF($Z25=2,CHOOSE(AA25,0,INDEX('Federal Tax Tables New'!$A$33:$D$40,MATCH(AH25,'Federal Tax Tables New'!$A$33:$A$40,1),3),INDEX('Federal Tax Tables New'!$A$22:$D$29,MATCH(AH25,'Federal Tax Tables New'!$A$22:$A$29,1),3),INDEX('Federal Tax Tables New'!$A$33:$D$40,MATCH(AH25,'Federal Tax Tables New'!$A$33:$A$40,1),3)),0)))</f>
        <v/>
      </c>
      <c r="AK25" s="79" t="str">
        <f>IF(OR(ISBLANK($A25),$A25=""),"",MAX(IF($Z25=1,CHOOSE(AB25,CHOOSE(AA25,0,INDEX('Federal Tax Tables New'!$F$33:$I$40,MATCH(AH25,'Federal Tax Tables New'!$F$33:$F$40,1),4),INDEX('Federal Tax Tables New'!$F$22:$I$29,MATCH(AH25,'Federal Tax Tables New'!$F$22:$F$29,1),4),INDEX('Federal Tax Tables New'!$F$44:$I$51,MATCH(AH25,'Federal Tax Tables New'!$F$44:$F$51,1),4)),CHOOSE(AA25,0,INDEX('Federal Tax Tables New'!$K$33:$N$40,MATCH(AH25,'Federal Tax Tables New'!$K$33:$K$40,1),4),INDEX('Federal Tax Tables New'!$K$22:$N$29,MATCH(AH25,'Federal Tax Tables New'!$K$22:$K$29,1),4),INDEX('Federal Tax Tables New'!$K$44:$N$51,MATCH(AH25,'Federal Tax Tables New'!$K$44:$K$51,1),4))),0),IF($Z25=2,CHOOSE(AA25,0,INDEX('Federal Tax Tables New'!$A$33:$D$40,MATCH(AH25,'Federal Tax Tables New'!$A$33:$A$40,1),4),INDEX('Federal Tax Tables New'!$A$22:$D$29,MATCH(AH25,'Federal Tax Tables New'!$A$22:$A$29,1),4),INDEX('Federal Tax Tables New'!$A$33:$D$40,MATCH(AH25,'Federal Tax Tables New'!$A$33:$A$40,1),4)),0)))</f>
        <v/>
      </c>
      <c r="AL25" s="51" t="str">
        <f t="shared" si="6"/>
        <v/>
      </c>
      <c r="AM25" s="51" t="str">
        <f>IF(OR(ISBLANK($A25),$A25=""),"",CHOOSE(Z25,INDEX('Employee Register'!Q:Q,MATCH($A25,'Employee Register'!A:A,0))*'Federal Tax Tables New'!$H$5+INDEX('Employee Register'!R:R,MATCH($A25,'Employee Register'!A:A,0))*'Federal Tax Tables New'!$H$6,0))</f>
        <v/>
      </c>
      <c r="AN25" s="51" t="str">
        <f t="shared" si="2"/>
        <v/>
      </c>
      <c r="AO25" s="139" t="str">
        <f>IF(OR(ISBLANK($A25),$A25=""),"",IF(OR(M25=0,AA25=1),0,CHOOSE(Z25,INDEX('Employee Register'!T:T,MATCH($A25,'Employee Register'!A:A,0)),INDEX('Employee Register'!N:N,MATCH($A25,'Employee Register'!A:A,0)))))</f>
        <v/>
      </c>
      <c r="AP25" s="51" t="str">
        <f>IF(OR(ISBLANK($A25),$A25=""),"",CHOOSE(AC25,0,(M25-O25)*Settings!$B$18))</f>
        <v/>
      </c>
      <c r="AQ25" s="84" t="str">
        <f t="shared" si="3"/>
        <v/>
      </c>
      <c r="AS25" s="151"/>
    </row>
    <row r="26" spans="1:45" s="204" customFormat="1" ht="15" customHeight="1" x14ac:dyDescent="0.2">
      <c r="A26" s="82"/>
      <c r="B26" s="50" t="str">
        <f>IF(OR(ISBLANK($A26),$A26=""),"",INDEX('Employee Register'!B:B,MATCH($A26,'Employee Register'!A:A,0),1))</f>
        <v/>
      </c>
      <c r="C26" s="46"/>
      <c r="D26" s="46"/>
      <c r="E26" s="29"/>
      <c r="F26" s="29"/>
      <c r="G26" s="29"/>
      <c r="H26" s="29"/>
      <c r="I26" s="47"/>
      <c r="J26" s="48"/>
      <c r="K26" s="48"/>
      <c r="L26" s="48"/>
      <c r="M26" s="83" t="str">
        <f>IF(OR(ISBLANK($A26),$A26=""),"",SUM($E26:$H26)*INDEX('Employee Register'!G:G,MATCH($A26,'Employee Register'!A:A,0),1)+IF(OR($X26,ISBLANK($X26)),$I26,0)*INDEX('Employee Register'!H:H,MATCH($A26,'Employee Register'!A:A,0),1)+J26)</f>
        <v/>
      </c>
      <c r="N26" s="83" t="str">
        <f>IF(OR(ISBLANK($A26),$A26=""),"",(M26-J26)*INDEX('Employee Register'!U:U,MATCH($A26,'Employee Register'!A:A,0),1))</f>
        <v/>
      </c>
      <c r="O26" s="142" t="str">
        <f>IF(OR(ISBLANK($A26),$A26=""),"",IF(M26=0,0,INDEX('Employee Register'!V:V,MATCH($A26,'Employee Register'!A:A,0),1)))</f>
        <v/>
      </c>
      <c r="P26" s="142" t="str">
        <f>IF(OR(ISBLANK($A26),$A26=""),"",IF(M26=0,0,INDEX('Employee Register'!W:W,MATCH($A26,'Employee Register'!A:A,0),1)+K26))</f>
        <v/>
      </c>
      <c r="Q26" s="83" t="str">
        <f t="shared" si="0"/>
        <v/>
      </c>
      <c r="R26" s="83" t="str">
        <f>IF(OR(ISBLANK($A26),$A26=""),"",INDEX('Employee Register'!Y:Y,MATCH($A26,'Employee Register'!A:A,0))*$Y26)</f>
        <v/>
      </c>
      <c r="S26" s="83" t="str">
        <f>IF(OR(ISBLANK($A26),$A26=""),"",INDEX('Employee Register'!Z:Z,MATCH($A26,'Employee Register'!A:A,0))*$Y26)</f>
        <v/>
      </c>
      <c r="T26" s="83" t="str">
        <f>IF(OR(ISBLANK($A26),$A26=""),"",IF(SUMIF($A$6:$A26,A26,$AP$6:$AP26)&lt;='Federal Tax Tables New'!$N$5,AP26,IF('Federal Tax Tables New'!$N$5-SUMIF($A$6:$A26,A26,$AP$6:$AP26)+AP26&lt;=0,0,'Federal Tax Tables New'!$N$5-SUMIF($A$6:$A26,A26,$AP$6:$AP26)+AP26)))</f>
        <v/>
      </c>
      <c r="U26" s="83" t="str">
        <f>IF(OR(ISBLANK($A26),$A26=""),"",CHOOSE(AC26,0,$M26*Settings!$B$19))</f>
        <v/>
      </c>
      <c r="V26" s="142" t="str">
        <f>IF(OR(ISBLANK($A26),$A26=""),"",IF(M26=0,0,INDEX('Employee Register'!$AA:$AA,MATCH($A26,'Employee Register'!$A:$A,0),1)))</f>
        <v/>
      </c>
      <c r="W26" s="142" t="str">
        <f>IF(OR(ISBLANK($A26),$A26=""),"",IF(M26=0,0,INDEX('Employee Register'!$AB:$AB,MATCH($A26,'Employee Register'!$A:$A,0),1)))</f>
        <v/>
      </c>
      <c r="X26" s="49" t="str">
        <f>IF(OR(ISBLANK($A26),$A26=""),"",INDEX('Employee Register'!I:I,MATCH($A26,'Employee Register'!A:A,0))="No")</f>
        <v/>
      </c>
      <c r="Y26" s="51" t="str">
        <f t="shared" si="5"/>
        <v/>
      </c>
      <c r="Z26" s="49" t="str">
        <f>IF(OR(ISBLANK($A26),$A26=""),"",MATCH(INDEX('Employee Register'!K:K,MATCH($A26,'Employee Register'!A:A,0)),Settings!$A$2:$A$3,0))</f>
        <v/>
      </c>
      <c r="AA26" s="49" t="str">
        <f>IF(OR(ISBLANK($A26),$A26=""),"",CHOOSE(Z26,MATCH(INDEX('Employee Register'!O:O,MATCH($A26,'Employee Register'!A:A,0)),Settings!$A$6:$A$9,0),MATCH(INDEX('Employee Register'!L:L,MATCH($A26,'Employee Register'!A:A,0)),Settings!$A$12:$A$15,0)))</f>
        <v/>
      </c>
      <c r="AB26" s="49" t="str">
        <f>IF(OR(ISBLANK($A26),$A26=""),"",CHOOSE(Z26,MATCH(INDEX('Employee Register'!P:P,MATCH($A26,'Employee Register'!A:A,0)),Settings!$A$22:$A$23,0),0))</f>
        <v/>
      </c>
      <c r="AC26" s="49" t="str">
        <f>IF(OR(ISBLANK($A26),$A26=""),"",MATCH(INDEX('Employee Register'!X:X,MATCH($A26,'Employee Register'!A:A,0)),Settings!$A$26:$A$27,0))</f>
        <v/>
      </c>
      <c r="AD26" s="49" t="str">
        <f>IF(OR(ISBLANK($A26),$A26=""),"",IF(Z26=2,INDEX('Employee Register'!M:M,MATCH($A26,'Employee Register'!A:A,0)),0))</f>
        <v/>
      </c>
      <c r="AE26" s="78" t="str">
        <f>IF(OR(ISBLANK($A26),$A26=""),"",$AD26*INDEX('Federal Tax Tables New'!$B$56:$B$63,MATCH(INDEX('Employee Register'!J:J,MATCH($A26,'Employee Register'!A:A,0)),'Federal Tax Tables New'!$A$56:$A$63,0),1))</f>
        <v/>
      </c>
      <c r="AF26" s="51" t="str">
        <f t="shared" si="1"/>
        <v/>
      </c>
      <c r="AG26" s="49" t="str">
        <f>IF(OR(ISBLANK($A26),$A26=""),"",INDEX('Federal Tax Tables New'!$C$56:$C$63,MATCH(INDEX('Employee Register'!J:J,MATCH($A26,'Employee Register'!A:A,0)),'Federal Tax Tables New'!$A$56:$A$63,0),1))</f>
        <v/>
      </c>
      <c r="AH26" s="139" t="str">
        <f>IF(OR(ISBLANK($A26),$A26=""),"",IF(AF26&lt;CHOOSE(Z26,INDEX('Employee Register'!S:S,MATCH($A26,'Employee Register'!A:A,0)),0),0,AF26*AG26-CHOOSE(Z26,INDEX('Employee Register'!S:S,MATCH($A26,'Employee Register'!A:A,0))*AG26,0)))</f>
        <v/>
      </c>
      <c r="AI26" s="51" t="str">
        <f>IF(OR(ISBLANK($A26),$A26=""),"",MAX(IF($Z26=1,CHOOSE(AB26,CHOOSE(AA26,0,INDEX('Federal Tax Tables New'!$F$33:$I$40,MATCH(AH26,'Federal Tax Tables New'!$F$33:$F$40,1),1),INDEX('Federal Tax Tables New'!$F$22:$I$29,MATCH(AH26,'Federal Tax Tables New'!$F$22:$F$29,1),1),INDEX('Federal Tax Tables New'!$F$44:$I$51,MATCH(AH26,'Federal Tax Tables New'!$F$44:$F$51,1),1)),CHOOSE(AA26,0,INDEX('Federal Tax Tables New'!$K$33:$N$40,MATCH(AH26,'Federal Tax Tables New'!$K$33:$K$40,1),1),INDEX('Federal Tax Tables New'!$K$22:$N$29,MATCH(AH26,'Federal Tax Tables New'!$K$22:$K$29,1),1),INDEX('Federal Tax Tables New'!$K$44:$N$51,MATCH(AH26,'Federal Tax Tables New'!$K$44:$K$51,1),1))),0),IF($Z26=2,CHOOSE(AA26,0,INDEX('Federal Tax Tables New'!$A$33:$D$40,MATCH(AH26,'Federal Tax Tables New'!$A$33:$A$40,1),1),INDEX('Federal Tax Tables New'!$A$22:$D$29,MATCH(AH26,'Federal Tax Tables New'!$A$22:$A$29,1),1),INDEX('Federal Tax Tables New'!$A$33:$D$40,MATCH(AH26,'Federal Tax Tables New'!$A$33:$A$40,1),1)),0)))</f>
        <v/>
      </c>
      <c r="AJ26" s="51" t="str">
        <f>IF(OR(ISBLANK($A26),$A26=""),"",MAX(IF($Z26=1,CHOOSE(AB26,CHOOSE(AA26,0,INDEX('Federal Tax Tables New'!$F$33:$I$40,MATCH(AH26,'Federal Tax Tables New'!$F$33:$F$40,1),3),INDEX('Federal Tax Tables New'!$F$22:$I$29,MATCH(AH26,'Federal Tax Tables New'!$F$22:$F$29,1),3),INDEX('Federal Tax Tables New'!$F$44:$I$51,MATCH(AH26,'Federal Tax Tables New'!$F$44:$F$51,1),3)),CHOOSE(AA26,0,INDEX('Federal Tax Tables New'!$K$33:$N$40,MATCH(AH26,'Federal Tax Tables New'!$K$33:$K$40,1),3),INDEX('Federal Tax Tables New'!$K$22:$N$29,MATCH(AH26,'Federal Tax Tables New'!$K$22:$K$29,1),3),INDEX('Federal Tax Tables New'!$K$44:$N$51,MATCH(AH26,'Federal Tax Tables New'!$K$44:$K$51,1),3))),0),IF($Z26=2,CHOOSE(AA26,0,INDEX('Federal Tax Tables New'!$A$33:$D$40,MATCH(AH26,'Federal Tax Tables New'!$A$33:$A$40,1),3),INDEX('Federal Tax Tables New'!$A$22:$D$29,MATCH(AH26,'Federal Tax Tables New'!$A$22:$A$29,1),3),INDEX('Federal Tax Tables New'!$A$33:$D$40,MATCH(AH26,'Federal Tax Tables New'!$A$33:$A$40,1),3)),0)))</f>
        <v/>
      </c>
      <c r="AK26" s="79" t="str">
        <f>IF(OR(ISBLANK($A26),$A26=""),"",MAX(IF($Z26=1,CHOOSE(AB26,CHOOSE(AA26,0,INDEX('Federal Tax Tables New'!$F$33:$I$40,MATCH(AH26,'Federal Tax Tables New'!$F$33:$F$40,1),4),INDEX('Federal Tax Tables New'!$F$22:$I$29,MATCH(AH26,'Federal Tax Tables New'!$F$22:$F$29,1),4),INDEX('Federal Tax Tables New'!$F$44:$I$51,MATCH(AH26,'Federal Tax Tables New'!$F$44:$F$51,1),4)),CHOOSE(AA26,0,INDEX('Federal Tax Tables New'!$K$33:$N$40,MATCH(AH26,'Federal Tax Tables New'!$K$33:$K$40,1),4),INDEX('Federal Tax Tables New'!$K$22:$N$29,MATCH(AH26,'Federal Tax Tables New'!$K$22:$K$29,1),4),INDEX('Federal Tax Tables New'!$K$44:$N$51,MATCH(AH26,'Federal Tax Tables New'!$K$44:$K$51,1),4))),0),IF($Z26=2,CHOOSE(AA26,0,INDEX('Federal Tax Tables New'!$A$33:$D$40,MATCH(AH26,'Federal Tax Tables New'!$A$33:$A$40,1),4),INDEX('Federal Tax Tables New'!$A$22:$D$29,MATCH(AH26,'Federal Tax Tables New'!$A$22:$A$29,1),4),INDEX('Federal Tax Tables New'!$A$33:$D$40,MATCH(AH26,'Federal Tax Tables New'!$A$33:$A$40,1),4)),0)))</f>
        <v/>
      </c>
      <c r="AL26" s="51" t="str">
        <f t="shared" si="6"/>
        <v/>
      </c>
      <c r="AM26" s="51" t="str">
        <f>IF(OR(ISBLANK($A26),$A26=""),"",CHOOSE(Z26,INDEX('Employee Register'!Q:Q,MATCH($A26,'Employee Register'!A:A,0))*'Federal Tax Tables New'!$H$5+INDEX('Employee Register'!R:R,MATCH($A26,'Employee Register'!A:A,0))*'Federal Tax Tables New'!$H$6,0))</f>
        <v/>
      </c>
      <c r="AN26" s="51" t="str">
        <f t="shared" si="2"/>
        <v/>
      </c>
      <c r="AO26" s="139" t="str">
        <f>IF(OR(ISBLANK($A26),$A26=""),"",IF(OR(M26=0,AA26=1),0,CHOOSE(Z26,INDEX('Employee Register'!T:T,MATCH($A26,'Employee Register'!A:A,0)),INDEX('Employee Register'!N:N,MATCH($A26,'Employee Register'!A:A,0)))))</f>
        <v/>
      </c>
      <c r="AP26" s="51" t="str">
        <f>IF(OR(ISBLANK($A26),$A26=""),"",CHOOSE(AC26,0,(M26-O26)*Settings!$B$18))</f>
        <v/>
      </c>
      <c r="AQ26" s="84" t="str">
        <f t="shared" si="3"/>
        <v/>
      </c>
      <c r="AS26" s="190"/>
    </row>
    <row r="27" spans="1:45" s="204" customFormat="1" ht="15" customHeight="1" x14ac:dyDescent="0.2">
      <c r="A27" s="82"/>
      <c r="B27" s="50" t="str">
        <f>IF(OR(ISBLANK($A27),$A27=""),"",INDEX('Employee Register'!B:B,MATCH($A27,'Employee Register'!A:A,0),1))</f>
        <v/>
      </c>
      <c r="C27" s="46"/>
      <c r="D27" s="46"/>
      <c r="E27" s="29"/>
      <c r="F27" s="29"/>
      <c r="G27" s="29"/>
      <c r="H27" s="29"/>
      <c r="I27" s="47"/>
      <c r="J27" s="48"/>
      <c r="K27" s="48"/>
      <c r="L27" s="48"/>
      <c r="M27" s="83" t="str">
        <f>IF(OR(ISBLANK($A27),$A27=""),"",SUM($E27:$H27)*INDEX('Employee Register'!G:G,MATCH($A27,'Employee Register'!A:A,0),1)+IF(OR($X27,ISBLANK($X27)),$I27,0)*INDEX('Employee Register'!H:H,MATCH($A27,'Employee Register'!A:A,0),1)+J27)</f>
        <v/>
      </c>
      <c r="N27" s="83" t="str">
        <f>IF(OR(ISBLANK($A27),$A27=""),"",(M27-J27)*INDEX('Employee Register'!U:U,MATCH($A27,'Employee Register'!A:A,0),1))</f>
        <v/>
      </c>
      <c r="O27" s="142" t="str">
        <f>IF(OR(ISBLANK($A27),$A27=""),"",IF(M27=0,0,INDEX('Employee Register'!V:V,MATCH($A27,'Employee Register'!A:A,0),1)))</f>
        <v/>
      </c>
      <c r="P27" s="142" t="str">
        <f>IF(OR(ISBLANK($A27),$A27=""),"",IF(M27=0,0,INDEX('Employee Register'!W:W,MATCH($A27,'Employee Register'!A:A,0),1)+K27))</f>
        <v/>
      </c>
      <c r="Q27" s="83" t="str">
        <f t="shared" si="0"/>
        <v/>
      </c>
      <c r="R27" s="83" t="str">
        <f>IF(OR(ISBLANK($A27),$A27=""),"",INDEX('Employee Register'!Y:Y,MATCH($A27,'Employee Register'!A:A,0))*$Y27)</f>
        <v/>
      </c>
      <c r="S27" s="83" t="str">
        <f>IF(OR(ISBLANK($A27),$A27=""),"",INDEX('Employee Register'!Z:Z,MATCH($A27,'Employee Register'!A:A,0))*$Y27)</f>
        <v/>
      </c>
      <c r="T27" s="83" t="str">
        <f>IF(OR(ISBLANK($A27),$A27=""),"",IF(SUMIF($A$6:$A27,A27,$AP$6:$AP27)&lt;='Federal Tax Tables New'!$N$5,AP27,IF('Federal Tax Tables New'!$N$5-SUMIF($A$6:$A27,A27,$AP$6:$AP27)+AP27&lt;=0,0,'Federal Tax Tables New'!$N$5-SUMIF($A$6:$A27,A27,$AP$6:$AP27)+AP27)))</f>
        <v/>
      </c>
      <c r="U27" s="83" t="str">
        <f>IF(OR(ISBLANK($A27),$A27=""),"",CHOOSE(AC27,0,$M27*Settings!$B$19))</f>
        <v/>
      </c>
      <c r="V27" s="142" t="str">
        <f>IF(OR(ISBLANK($A27),$A27=""),"",IF(M27=0,0,INDEX('Employee Register'!$AA:$AA,MATCH($A27,'Employee Register'!$A:$A,0),1)))</f>
        <v/>
      </c>
      <c r="W27" s="142" t="str">
        <f>IF(OR(ISBLANK($A27),$A27=""),"",IF(M27=0,0,INDEX('Employee Register'!$AB:$AB,MATCH($A27,'Employee Register'!$A:$A,0),1)))</f>
        <v/>
      </c>
      <c r="X27" s="49" t="str">
        <f>IF(OR(ISBLANK($A27),$A27=""),"",INDEX('Employee Register'!I:I,MATCH($A27,'Employee Register'!A:A,0))="No")</f>
        <v/>
      </c>
      <c r="Y27" s="51" t="str">
        <f t="shared" si="5"/>
        <v/>
      </c>
      <c r="Z27" s="49" t="str">
        <f>IF(OR(ISBLANK($A27),$A27=""),"",MATCH(INDEX('Employee Register'!K:K,MATCH($A27,'Employee Register'!A:A,0)),Settings!$A$2:$A$3,0))</f>
        <v/>
      </c>
      <c r="AA27" s="49" t="str">
        <f>IF(OR(ISBLANK($A27),$A27=""),"",CHOOSE(Z27,MATCH(INDEX('Employee Register'!O:O,MATCH($A27,'Employee Register'!A:A,0)),Settings!$A$6:$A$9,0),MATCH(INDEX('Employee Register'!L:L,MATCH($A27,'Employee Register'!A:A,0)),Settings!$A$12:$A$15,0)))</f>
        <v/>
      </c>
      <c r="AB27" s="49" t="str">
        <f>IF(OR(ISBLANK($A27),$A27=""),"",CHOOSE(Z27,MATCH(INDEX('Employee Register'!P:P,MATCH($A27,'Employee Register'!A:A,0)),Settings!$A$22:$A$23,0),0))</f>
        <v/>
      </c>
      <c r="AC27" s="49" t="str">
        <f>IF(OR(ISBLANK($A27),$A27=""),"",MATCH(INDEX('Employee Register'!X:X,MATCH($A27,'Employee Register'!A:A,0)),Settings!$A$26:$A$27,0))</f>
        <v/>
      </c>
      <c r="AD27" s="49" t="str">
        <f>IF(OR(ISBLANK($A27),$A27=""),"",IF(Z27=2,INDEX('Employee Register'!M:M,MATCH($A27,'Employee Register'!A:A,0)),0))</f>
        <v/>
      </c>
      <c r="AE27" s="78" t="str">
        <f>IF(OR(ISBLANK($A27),$A27=""),"",$AD27*INDEX('Federal Tax Tables New'!$B$56:$B$63,MATCH(INDEX('Employee Register'!J:J,MATCH($A27,'Employee Register'!A:A,0)),'Federal Tax Tables New'!$A$56:$A$63,0),1))</f>
        <v/>
      </c>
      <c r="AF27" s="51" t="str">
        <f t="shared" si="1"/>
        <v/>
      </c>
      <c r="AG27" s="49" t="str">
        <f>IF(OR(ISBLANK($A27),$A27=""),"",INDEX('Federal Tax Tables New'!$C$56:$C$63,MATCH(INDEX('Employee Register'!J:J,MATCH($A27,'Employee Register'!A:A,0)),'Federal Tax Tables New'!$A$56:$A$63,0),1))</f>
        <v/>
      </c>
      <c r="AH27" s="139" t="str">
        <f>IF(OR(ISBLANK($A27),$A27=""),"",IF(AF27&lt;CHOOSE(Z27,INDEX('Employee Register'!S:S,MATCH($A27,'Employee Register'!A:A,0)),0),0,AF27*AG27-CHOOSE(Z27,INDEX('Employee Register'!S:S,MATCH($A27,'Employee Register'!A:A,0))*AG27,0)))</f>
        <v/>
      </c>
      <c r="AI27" s="51" t="str">
        <f>IF(OR(ISBLANK($A27),$A27=""),"",MAX(IF($Z27=1,CHOOSE(AB27,CHOOSE(AA27,0,INDEX('Federal Tax Tables New'!$F$33:$I$40,MATCH(AH27,'Federal Tax Tables New'!$F$33:$F$40,1),1),INDEX('Federal Tax Tables New'!$F$22:$I$29,MATCH(AH27,'Federal Tax Tables New'!$F$22:$F$29,1),1),INDEX('Federal Tax Tables New'!$F$44:$I$51,MATCH(AH27,'Federal Tax Tables New'!$F$44:$F$51,1),1)),CHOOSE(AA27,0,INDEX('Federal Tax Tables New'!$K$33:$N$40,MATCH(AH27,'Federal Tax Tables New'!$K$33:$K$40,1),1),INDEX('Federal Tax Tables New'!$K$22:$N$29,MATCH(AH27,'Federal Tax Tables New'!$K$22:$K$29,1),1),INDEX('Federal Tax Tables New'!$K$44:$N$51,MATCH(AH27,'Federal Tax Tables New'!$K$44:$K$51,1),1))),0),IF($Z27=2,CHOOSE(AA27,0,INDEX('Federal Tax Tables New'!$A$33:$D$40,MATCH(AH27,'Federal Tax Tables New'!$A$33:$A$40,1),1),INDEX('Federal Tax Tables New'!$A$22:$D$29,MATCH(AH27,'Federal Tax Tables New'!$A$22:$A$29,1),1),INDEX('Federal Tax Tables New'!$A$33:$D$40,MATCH(AH27,'Federal Tax Tables New'!$A$33:$A$40,1),1)),0)))</f>
        <v/>
      </c>
      <c r="AJ27" s="51" t="str">
        <f>IF(OR(ISBLANK($A27),$A27=""),"",MAX(IF($Z27=1,CHOOSE(AB27,CHOOSE(AA27,0,INDEX('Federal Tax Tables New'!$F$33:$I$40,MATCH(AH27,'Federal Tax Tables New'!$F$33:$F$40,1),3),INDEX('Federal Tax Tables New'!$F$22:$I$29,MATCH(AH27,'Federal Tax Tables New'!$F$22:$F$29,1),3),INDEX('Federal Tax Tables New'!$F$44:$I$51,MATCH(AH27,'Federal Tax Tables New'!$F$44:$F$51,1),3)),CHOOSE(AA27,0,INDEX('Federal Tax Tables New'!$K$33:$N$40,MATCH(AH27,'Federal Tax Tables New'!$K$33:$K$40,1),3),INDEX('Federal Tax Tables New'!$K$22:$N$29,MATCH(AH27,'Federal Tax Tables New'!$K$22:$K$29,1),3),INDEX('Federal Tax Tables New'!$K$44:$N$51,MATCH(AH27,'Federal Tax Tables New'!$K$44:$K$51,1),3))),0),IF($Z27=2,CHOOSE(AA27,0,INDEX('Federal Tax Tables New'!$A$33:$D$40,MATCH(AH27,'Federal Tax Tables New'!$A$33:$A$40,1),3),INDEX('Federal Tax Tables New'!$A$22:$D$29,MATCH(AH27,'Federal Tax Tables New'!$A$22:$A$29,1),3),INDEX('Federal Tax Tables New'!$A$33:$D$40,MATCH(AH27,'Federal Tax Tables New'!$A$33:$A$40,1),3)),0)))</f>
        <v/>
      </c>
      <c r="AK27" s="79" t="str">
        <f>IF(OR(ISBLANK($A27),$A27=""),"",MAX(IF($Z27=1,CHOOSE(AB27,CHOOSE(AA27,0,INDEX('Federal Tax Tables New'!$F$33:$I$40,MATCH(AH27,'Federal Tax Tables New'!$F$33:$F$40,1),4),INDEX('Federal Tax Tables New'!$F$22:$I$29,MATCH(AH27,'Federal Tax Tables New'!$F$22:$F$29,1),4),INDEX('Federal Tax Tables New'!$F$44:$I$51,MATCH(AH27,'Federal Tax Tables New'!$F$44:$F$51,1),4)),CHOOSE(AA27,0,INDEX('Federal Tax Tables New'!$K$33:$N$40,MATCH(AH27,'Federal Tax Tables New'!$K$33:$K$40,1),4),INDEX('Federal Tax Tables New'!$K$22:$N$29,MATCH(AH27,'Federal Tax Tables New'!$K$22:$K$29,1),4),INDEX('Federal Tax Tables New'!$K$44:$N$51,MATCH(AH27,'Federal Tax Tables New'!$K$44:$K$51,1),4))),0),IF($Z27=2,CHOOSE(AA27,0,INDEX('Federal Tax Tables New'!$A$33:$D$40,MATCH(AH27,'Federal Tax Tables New'!$A$33:$A$40,1),4),INDEX('Federal Tax Tables New'!$A$22:$D$29,MATCH(AH27,'Federal Tax Tables New'!$A$22:$A$29,1),4),INDEX('Federal Tax Tables New'!$A$33:$D$40,MATCH(AH27,'Federal Tax Tables New'!$A$33:$A$40,1),4)),0)))</f>
        <v/>
      </c>
      <c r="AL27" s="51" t="str">
        <f t="shared" si="6"/>
        <v/>
      </c>
      <c r="AM27" s="51" t="str">
        <f>IF(OR(ISBLANK($A27),$A27=""),"",CHOOSE(Z27,INDEX('Employee Register'!Q:Q,MATCH($A27,'Employee Register'!A:A,0))*'Federal Tax Tables New'!$H$5+INDEX('Employee Register'!R:R,MATCH($A27,'Employee Register'!A:A,0))*'Federal Tax Tables New'!$H$6,0))</f>
        <v/>
      </c>
      <c r="AN27" s="51" t="str">
        <f t="shared" si="2"/>
        <v/>
      </c>
      <c r="AO27" s="139" t="str">
        <f>IF(OR(ISBLANK($A27),$A27=""),"",IF(OR(M27=0,AA27=1),0,CHOOSE(Z27,INDEX('Employee Register'!T:T,MATCH($A27,'Employee Register'!A:A,0)),INDEX('Employee Register'!N:N,MATCH($A27,'Employee Register'!A:A,0)))))</f>
        <v/>
      </c>
      <c r="AP27" s="51" t="str">
        <f>IF(OR(ISBLANK($A27),$A27=""),"",CHOOSE(AC27,0,(M27-O27)*Settings!$B$18))</f>
        <v/>
      </c>
      <c r="AQ27" s="84" t="str">
        <f t="shared" si="3"/>
        <v/>
      </c>
      <c r="AS27" s="190"/>
    </row>
    <row r="28" spans="1:45" s="204" customFormat="1" ht="15" customHeight="1" x14ac:dyDescent="0.2">
      <c r="A28" s="82"/>
      <c r="B28" s="50" t="str">
        <f>IF(OR(ISBLANK($A28),$A28=""),"",INDEX('Employee Register'!B:B,MATCH($A28,'Employee Register'!A:A,0),1))</f>
        <v/>
      </c>
      <c r="C28" s="46"/>
      <c r="D28" s="46"/>
      <c r="E28" s="29"/>
      <c r="F28" s="29"/>
      <c r="G28" s="29"/>
      <c r="H28" s="29"/>
      <c r="I28" s="47"/>
      <c r="J28" s="48"/>
      <c r="K28" s="48"/>
      <c r="L28" s="48"/>
      <c r="M28" s="83" t="str">
        <f>IF(OR(ISBLANK($A28),$A28=""),"",SUM($E28:$H28)*INDEX('Employee Register'!G:G,MATCH($A28,'Employee Register'!A:A,0),1)+IF(OR($X28,ISBLANK($X28)),$I28,0)*INDEX('Employee Register'!H:H,MATCH($A28,'Employee Register'!A:A,0),1)+J28)</f>
        <v/>
      </c>
      <c r="N28" s="83" t="str">
        <f>IF(OR(ISBLANK($A28),$A28=""),"",(M28-J28)*INDEX('Employee Register'!U:U,MATCH($A28,'Employee Register'!A:A,0),1))</f>
        <v/>
      </c>
      <c r="O28" s="142" t="str">
        <f>IF(OR(ISBLANK($A28),$A28=""),"",IF(M28=0,0,INDEX('Employee Register'!V:V,MATCH($A28,'Employee Register'!A:A,0),1)))</f>
        <v/>
      </c>
      <c r="P28" s="142" t="str">
        <f>IF(OR(ISBLANK($A28),$A28=""),"",IF(M28=0,0,INDEX('Employee Register'!W:W,MATCH($A28,'Employee Register'!A:A,0),1)+K28))</f>
        <v/>
      </c>
      <c r="Q28" s="83" t="str">
        <f t="shared" si="0"/>
        <v/>
      </c>
      <c r="R28" s="83" t="str">
        <f>IF(OR(ISBLANK($A28),$A28=""),"",INDEX('Employee Register'!Y:Y,MATCH($A28,'Employee Register'!A:A,0))*$Y28)</f>
        <v/>
      </c>
      <c r="S28" s="83" t="str">
        <f>IF(OR(ISBLANK($A28),$A28=""),"",INDEX('Employee Register'!Z:Z,MATCH($A28,'Employee Register'!A:A,0))*$Y28)</f>
        <v/>
      </c>
      <c r="T28" s="83" t="str">
        <f>IF(OR(ISBLANK($A28),$A28=""),"",IF(SUMIF($A$6:$A28,A28,$AP$6:$AP28)&lt;='Federal Tax Tables New'!$N$5,AP28,IF('Federal Tax Tables New'!$N$5-SUMIF($A$6:$A28,A28,$AP$6:$AP28)+AP28&lt;=0,0,'Federal Tax Tables New'!$N$5-SUMIF($A$6:$A28,A28,$AP$6:$AP28)+AP28)))</f>
        <v/>
      </c>
      <c r="U28" s="83" t="str">
        <f>IF(OR(ISBLANK($A28),$A28=""),"",CHOOSE(AC28,0,$M28*Settings!$B$19))</f>
        <v/>
      </c>
      <c r="V28" s="142" t="str">
        <f>IF(OR(ISBLANK($A28),$A28=""),"",IF(M28=0,0,INDEX('Employee Register'!$AA:$AA,MATCH($A28,'Employee Register'!$A:$A,0),1)))</f>
        <v/>
      </c>
      <c r="W28" s="142" t="str">
        <f>IF(OR(ISBLANK($A28),$A28=""),"",IF(M28=0,0,INDEX('Employee Register'!$AB:$AB,MATCH($A28,'Employee Register'!$A:$A,0),1)))</f>
        <v/>
      </c>
      <c r="X28" s="49" t="str">
        <f>IF(OR(ISBLANK($A28),$A28=""),"",INDEX('Employee Register'!I:I,MATCH($A28,'Employee Register'!A:A,0))="No")</f>
        <v/>
      </c>
      <c r="Y28" s="51" t="str">
        <f t="shared" si="5"/>
        <v/>
      </c>
      <c r="Z28" s="49" t="str">
        <f>IF(OR(ISBLANK($A28),$A28=""),"",MATCH(INDEX('Employee Register'!K:K,MATCH($A28,'Employee Register'!A:A,0)),Settings!$A$2:$A$3,0))</f>
        <v/>
      </c>
      <c r="AA28" s="49" t="str">
        <f>IF(OR(ISBLANK($A28),$A28=""),"",CHOOSE(Z28,MATCH(INDEX('Employee Register'!O:O,MATCH($A28,'Employee Register'!A:A,0)),Settings!$A$6:$A$9,0),MATCH(INDEX('Employee Register'!L:L,MATCH($A28,'Employee Register'!A:A,0)),Settings!$A$12:$A$15,0)))</f>
        <v/>
      </c>
      <c r="AB28" s="49" t="str">
        <f>IF(OR(ISBLANK($A28),$A28=""),"",CHOOSE(Z28,MATCH(INDEX('Employee Register'!P:P,MATCH($A28,'Employee Register'!A:A,0)),Settings!$A$22:$A$23,0),0))</f>
        <v/>
      </c>
      <c r="AC28" s="49" t="str">
        <f>IF(OR(ISBLANK($A28),$A28=""),"",MATCH(INDEX('Employee Register'!X:X,MATCH($A28,'Employee Register'!A:A,0)),Settings!$A$26:$A$27,0))</f>
        <v/>
      </c>
      <c r="AD28" s="49" t="str">
        <f>IF(OR(ISBLANK($A28),$A28=""),"",IF(Z28=2,INDEX('Employee Register'!M:M,MATCH($A28,'Employee Register'!A:A,0)),0))</f>
        <v/>
      </c>
      <c r="AE28" s="78" t="str">
        <f>IF(OR(ISBLANK($A28),$A28=""),"",$AD28*INDEX('Federal Tax Tables New'!$B$56:$B$63,MATCH(INDEX('Employee Register'!J:J,MATCH($A28,'Employee Register'!A:A,0)),'Federal Tax Tables New'!$A$56:$A$63,0),1))</f>
        <v/>
      </c>
      <c r="AF28" s="51" t="str">
        <f t="shared" si="1"/>
        <v/>
      </c>
      <c r="AG28" s="49" t="str">
        <f>IF(OR(ISBLANK($A28),$A28=""),"",INDEX('Federal Tax Tables New'!$C$56:$C$63,MATCH(INDEX('Employee Register'!J:J,MATCH($A28,'Employee Register'!A:A,0)),'Federal Tax Tables New'!$A$56:$A$63,0),1))</f>
        <v/>
      </c>
      <c r="AH28" s="139" t="str">
        <f>IF(OR(ISBLANK($A28),$A28=""),"",IF(AF28&lt;CHOOSE(Z28,INDEX('Employee Register'!S:S,MATCH($A28,'Employee Register'!A:A,0)),0),0,AF28*AG28-CHOOSE(Z28,INDEX('Employee Register'!S:S,MATCH($A28,'Employee Register'!A:A,0))*AG28,0)))</f>
        <v/>
      </c>
      <c r="AI28" s="51" t="str">
        <f>IF(OR(ISBLANK($A28),$A28=""),"",MAX(IF($Z28=1,CHOOSE(AB28,CHOOSE(AA28,0,INDEX('Federal Tax Tables New'!$F$33:$I$40,MATCH(AH28,'Federal Tax Tables New'!$F$33:$F$40,1),1),INDEX('Federal Tax Tables New'!$F$22:$I$29,MATCH(AH28,'Federal Tax Tables New'!$F$22:$F$29,1),1),INDEX('Federal Tax Tables New'!$F$44:$I$51,MATCH(AH28,'Federal Tax Tables New'!$F$44:$F$51,1),1)),CHOOSE(AA28,0,INDEX('Federal Tax Tables New'!$K$33:$N$40,MATCH(AH28,'Federal Tax Tables New'!$K$33:$K$40,1),1),INDEX('Federal Tax Tables New'!$K$22:$N$29,MATCH(AH28,'Federal Tax Tables New'!$K$22:$K$29,1),1),INDEX('Federal Tax Tables New'!$K$44:$N$51,MATCH(AH28,'Federal Tax Tables New'!$K$44:$K$51,1),1))),0),IF($Z28=2,CHOOSE(AA28,0,INDEX('Federal Tax Tables New'!$A$33:$D$40,MATCH(AH28,'Federal Tax Tables New'!$A$33:$A$40,1),1),INDEX('Federal Tax Tables New'!$A$22:$D$29,MATCH(AH28,'Federal Tax Tables New'!$A$22:$A$29,1),1),INDEX('Federal Tax Tables New'!$A$33:$D$40,MATCH(AH28,'Federal Tax Tables New'!$A$33:$A$40,1),1)),0)))</f>
        <v/>
      </c>
      <c r="AJ28" s="51" t="str">
        <f>IF(OR(ISBLANK($A28),$A28=""),"",MAX(IF($Z28=1,CHOOSE(AB28,CHOOSE(AA28,0,INDEX('Federal Tax Tables New'!$F$33:$I$40,MATCH(AH28,'Federal Tax Tables New'!$F$33:$F$40,1),3),INDEX('Federal Tax Tables New'!$F$22:$I$29,MATCH(AH28,'Federal Tax Tables New'!$F$22:$F$29,1),3),INDEX('Federal Tax Tables New'!$F$44:$I$51,MATCH(AH28,'Federal Tax Tables New'!$F$44:$F$51,1),3)),CHOOSE(AA28,0,INDEX('Federal Tax Tables New'!$K$33:$N$40,MATCH(AH28,'Federal Tax Tables New'!$K$33:$K$40,1),3),INDEX('Federal Tax Tables New'!$K$22:$N$29,MATCH(AH28,'Federal Tax Tables New'!$K$22:$K$29,1),3),INDEX('Federal Tax Tables New'!$K$44:$N$51,MATCH(AH28,'Federal Tax Tables New'!$K$44:$K$51,1),3))),0),IF($Z28=2,CHOOSE(AA28,0,INDEX('Federal Tax Tables New'!$A$33:$D$40,MATCH(AH28,'Federal Tax Tables New'!$A$33:$A$40,1),3),INDEX('Federal Tax Tables New'!$A$22:$D$29,MATCH(AH28,'Federal Tax Tables New'!$A$22:$A$29,1),3),INDEX('Federal Tax Tables New'!$A$33:$D$40,MATCH(AH28,'Federal Tax Tables New'!$A$33:$A$40,1),3)),0)))</f>
        <v/>
      </c>
      <c r="AK28" s="79" t="str">
        <f>IF(OR(ISBLANK($A28),$A28=""),"",MAX(IF($Z28=1,CHOOSE(AB28,CHOOSE(AA28,0,INDEX('Federal Tax Tables New'!$F$33:$I$40,MATCH(AH28,'Federal Tax Tables New'!$F$33:$F$40,1),4),INDEX('Federal Tax Tables New'!$F$22:$I$29,MATCH(AH28,'Federal Tax Tables New'!$F$22:$F$29,1),4),INDEX('Federal Tax Tables New'!$F$44:$I$51,MATCH(AH28,'Federal Tax Tables New'!$F$44:$F$51,1),4)),CHOOSE(AA28,0,INDEX('Federal Tax Tables New'!$K$33:$N$40,MATCH(AH28,'Federal Tax Tables New'!$K$33:$K$40,1),4),INDEX('Federal Tax Tables New'!$K$22:$N$29,MATCH(AH28,'Federal Tax Tables New'!$K$22:$K$29,1),4),INDEX('Federal Tax Tables New'!$K$44:$N$51,MATCH(AH28,'Federal Tax Tables New'!$K$44:$K$51,1),4))),0),IF($Z28=2,CHOOSE(AA28,0,INDEX('Federal Tax Tables New'!$A$33:$D$40,MATCH(AH28,'Federal Tax Tables New'!$A$33:$A$40,1),4),INDEX('Federal Tax Tables New'!$A$22:$D$29,MATCH(AH28,'Federal Tax Tables New'!$A$22:$A$29,1),4),INDEX('Federal Tax Tables New'!$A$33:$D$40,MATCH(AH28,'Federal Tax Tables New'!$A$33:$A$40,1),4)),0)))</f>
        <v/>
      </c>
      <c r="AL28" s="51" t="str">
        <f t="shared" si="6"/>
        <v/>
      </c>
      <c r="AM28" s="51" t="str">
        <f>IF(OR(ISBLANK($A28),$A28=""),"",CHOOSE(Z28,INDEX('Employee Register'!Q:Q,MATCH($A28,'Employee Register'!A:A,0))*'Federal Tax Tables New'!$H$5+INDEX('Employee Register'!R:R,MATCH($A28,'Employee Register'!A:A,0))*'Federal Tax Tables New'!$H$6,0))</f>
        <v/>
      </c>
      <c r="AN28" s="51" t="str">
        <f t="shared" si="2"/>
        <v/>
      </c>
      <c r="AO28" s="139" t="str">
        <f>IF(OR(ISBLANK($A28),$A28=""),"",IF(OR(M28=0,AA28=1),0,CHOOSE(Z28,INDEX('Employee Register'!T:T,MATCH($A28,'Employee Register'!A:A,0)),INDEX('Employee Register'!N:N,MATCH($A28,'Employee Register'!A:A,0)))))</f>
        <v/>
      </c>
      <c r="AP28" s="51" t="str">
        <f>IF(OR(ISBLANK($A28),$A28=""),"",CHOOSE(AC28,0,(M28-O28)*Settings!$B$18))</f>
        <v/>
      </c>
      <c r="AQ28" s="84" t="str">
        <f t="shared" si="3"/>
        <v/>
      </c>
      <c r="AS28" s="131"/>
    </row>
    <row r="29" spans="1:45" s="204" customFormat="1" ht="15" customHeight="1" x14ac:dyDescent="0.2">
      <c r="A29" s="82"/>
      <c r="B29" s="50" t="str">
        <f>IF(OR(ISBLANK($A29),$A29=""),"",INDEX('Employee Register'!B:B,MATCH($A29,'Employee Register'!A:A,0),1))</f>
        <v/>
      </c>
      <c r="C29" s="46"/>
      <c r="D29" s="46"/>
      <c r="E29" s="29"/>
      <c r="F29" s="29"/>
      <c r="G29" s="29"/>
      <c r="H29" s="29"/>
      <c r="I29" s="47"/>
      <c r="J29" s="48"/>
      <c r="K29" s="48"/>
      <c r="L29" s="48"/>
      <c r="M29" s="83" t="str">
        <f>IF(OR(ISBLANK($A29),$A29=""),"",SUM($E29:$H29)*INDEX('Employee Register'!G:G,MATCH($A29,'Employee Register'!A:A,0),1)+IF(OR($X29,ISBLANK($X29)),$I29,0)*INDEX('Employee Register'!H:H,MATCH($A29,'Employee Register'!A:A,0),1)+J29)</f>
        <v/>
      </c>
      <c r="N29" s="83" t="str">
        <f>IF(OR(ISBLANK($A29),$A29=""),"",(M29-J29)*INDEX('Employee Register'!U:U,MATCH($A29,'Employee Register'!A:A,0),1))</f>
        <v/>
      </c>
      <c r="O29" s="142" t="str">
        <f>IF(OR(ISBLANK($A29),$A29=""),"",IF(M29=0,0,INDEX('Employee Register'!V:V,MATCH($A29,'Employee Register'!A:A,0),1)))</f>
        <v/>
      </c>
      <c r="P29" s="142" t="str">
        <f>IF(OR(ISBLANK($A29),$A29=""),"",IF(M29=0,0,INDEX('Employee Register'!W:W,MATCH($A29,'Employee Register'!A:A,0),1)+K29))</f>
        <v/>
      </c>
      <c r="Q29" s="83" t="str">
        <f t="shared" si="0"/>
        <v/>
      </c>
      <c r="R29" s="83" t="str">
        <f>IF(OR(ISBLANK($A29),$A29=""),"",INDEX('Employee Register'!Y:Y,MATCH($A29,'Employee Register'!A:A,0))*$Y29)</f>
        <v/>
      </c>
      <c r="S29" s="83" t="str">
        <f>IF(OR(ISBLANK($A29),$A29=""),"",INDEX('Employee Register'!Z:Z,MATCH($A29,'Employee Register'!A:A,0))*$Y29)</f>
        <v/>
      </c>
      <c r="T29" s="83" t="str">
        <f>IF(OR(ISBLANK($A29),$A29=""),"",IF(SUMIF($A$6:$A29,A29,$AP$6:$AP29)&lt;='Federal Tax Tables New'!$N$5,AP29,IF('Federal Tax Tables New'!$N$5-SUMIF($A$6:$A29,A29,$AP$6:$AP29)+AP29&lt;=0,0,'Federal Tax Tables New'!$N$5-SUMIF($A$6:$A29,A29,$AP$6:$AP29)+AP29)))</f>
        <v/>
      </c>
      <c r="U29" s="83" t="str">
        <f>IF(OR(ISBLANK($A29),$A29=""),"",CHOOSE(AC29,0,$M29*Settings!$B$19))</f>
        <v/>
      </c>
      <c r="V29" s="142" t="str">
        <f>IF(OR(ISBLANK($A29),$A29=""),"",IF(M29=0,0,INDEX('Employee Register'!$AA:$AA,MATCH($A29,'Employee Register'!$A:$A,0),1)))</f>
        <v/>
      </c>
      <c r="W29" s="142" t="str">
        <f>IF(OR(ISBLANK($A29),$A29=""),"",IF(M29=0,0,INDEX('Employee Register'!$AB:$AB,MATCH($A29,'Employee Register'!$A:$A,0),1)))</f>
        <v/>
      </c>
      <c r="X29" s="49" t="str">
        <f>IF(OR(ISBLANK($A29),$A29=""),"",INDEX('Employee Register'!I:I,MATCH($A29,'Employee Register'!A:A,0))="No")</f>
        <v/>
      </c>
      <c r="Y29" s="51" t="str">
        <f t="shared" si="5"/>
        <v/>
      </c>
      <c r="Z29" s="49" t="str">
        <f>IF(OR(ISBLANK($A29),$A29=""),"",MATCH(INDEX('Employee Register'!K:K,MATCH($A29,'Employee Register'!A:A,0)),Settings!$A$2:$A$3,0))</f>
        <v/>
      </c>
      <c r="AA29" s="49" t="str">
        <f>IF(OR(ISBLANK($A29),$A29=""),"",CHOOSE(Z29,MATCH(INDEX('Employee Register'!O:O,MATCH($A29,'Employee Register'!A:A,0)),Settings!$A$6:$A$9,0),MATCH(INDEX('Employee Register'!L:L,MATCH($A29,'Employee Register'!A:A,0)),Settings!$A$12:$A$15,0)))</f>
        <v/>
      </c>
      <c r="AB29" s="49" t="str">
        <f>IF(OR(ISBLANK($A29),$A29=""),"",CHOOSE(Z29,MATCH(INDEX('Employee Register'!P:P,MATCH($A29,'Employee Register'!A:A,0)),Settings!$A$22:$A$23,0),0))</f>
        <v/>
      </c>
      <c r="AC29" s="49" t="str">
        <f>IF(OR(ISBLANK($A29),$A29=""),"",MATCH(INDEX('Employee Register'!X:X,MATCH($A29,'Employee Register'!A:A,0)),Settings!$A$26:$A$27,0))</f>
        <v/>
      </c>
      <c r="AD29" s="49" t="str">
        <f>IF(OR(ISBLANK($A29),$A29=""),"",IF(Z29=2,INDEX('Employee Register'!M:M,MATCH($A29,'Employee Register'!A:A,0)),0))</f>
        <v/>
      </c>
      <c r="AE29" s="78" t="str">
        <f>IF(OR(ISBLANK($A29),$A29=""),"",$AD29*INDEX('Federal Tax Tables New'!$B$56:$B$63,MATCH(INDEX('Employee Register'!J:J,MATCH($A29,'Employee Register'!A:A,0)),'Federal Tax Tables New'!$A$56:$A$63,0),1))</f>
        <v/>
      </c>
      <c r="AF29" s="51" t="str">
        <f t="shared" si="1"/>
        <v/>
      </c>
      <c r="AG29" s="49" t="str">
        <f>IF(OR(ISBLANK($A29),$A29=""),"",INDEX('Federal Tax Tables New'!$C$56:$C$63,MATCH(INDEX('Employee Register'!J:J,MATCH($A29,'Employee Register'!A:A,0)),'Federal Tax Tables New'!$A$56:$A$63,0),1))</f>
        <v/>
      </c>
      <c r="AH29" s="139" t="str">
        <f>IF(OR(ISBLANK($A29),$A29=""),"",IF(AF29&lt;CHOOSE(Z29,INDEX('Employee Register'!S:S,MATCH($A29,'Employee Register'!A:A,0)),0),0,AF29*AG29-CHOOSE(Z29,INDEX('Employee Register'!S:S,MATCH($A29,'Employee Register'!A:A,0))*AG29,0)))</f>
        <v/>
      </c>
      <c r="AI29" s="51" t="str">
        <f>IF(OR(ISBLANK($A29),$A29=""),"",MAX(IF($Z29=1,CHOOSE(AB29,CHOOSE(AA29,0,INDEX('Federal Tax Tables New'!$F$33:$I$40,MATCH(AH29,'Federal Tax Tables New'!$F$33:$F$40,1),1),INDEX('Federal Tax Tables New'!$F$22:$I$29,MATCH(AH29,'Federal Tax Tables New'!$F$22:$F$29,1),1),INDEX('Federal Tax Tables New'!$F$44:$I$51,MATCH(AH29,'Federal Tax Tables New'!$F$44:$F$51,1),1)),CHOOSE(AA29,0,INDEX('Federal Tax Tables New'!$K$33:$N$40,MATCH(AH29,'Federal Tax Tables New'!$K$33:$K$40,1),1),INDEX('Federal Tax Tables New'!$K$22:$N$29,MATCH(AH29,'Federal Tax Tables New'!$K$22:$K$29,1),1),INDEX('Federal Tax Tables New'!$K$44:$N$51,MATCH(AH29,'Federal Tax Tables New'!$K$44:$K$51,1),1))),0),IF($Z29=2,CHOOSE(AA29,0,INDEX('Federal Tax Tables New'!$A$33:$D$40,MATCH(AH29,'Federal Tax Tables New'!$A$33:$A$40,1),1),INDEX('Federal Tax Tables New'!$A$22:$D$29,MATCH(AH29,'Federal Tax Tables New'!$A$22:$A$29,1),1),INDEX('Federal Tax Tables New'!$A$33:$D$40,MATCH(AH29,'Federal Tax Tables New'!$A$33:$A$40,1),1)),0)))</f>
        <v/>
      </c>
      <c r="AJ29" s="51" t="str">
        <f>IF(OR(ISBLANK($A29),$A29=""),"",MAX(IF($Z29=1,CHOOSE(AB29,CHOOSE(AA29,0,INDEX('Federal Tax Tables New'!$F$33:$I$40,MATCH(AH29,'Federal Tax Tables New'!$F$33:$F$40,1),3),INDEX('Federal Tax Tables New'!$F$22:$I$29,MATCH(AH29,'Federal Tax Tables New'!$F$22:$F$29,1),3),INDEX('Federal Tax Tables New'!$F$44:$I$51,MATCH(AH29,'Federal Tax Tables New'!$F$44:$F$51,1),3)),CHOOSE(AA29,0,INDEX('Federal Tax Tables New'!$K$33:$N$40,MATCH(AH29,'Federal Tax Tables New'!$K$33:$K$40,1),3),INDEX('Federal Tax Tables New'!$K$22:$N$29,MATCH(AH29,'Federal Tax Tables New'!$K$22:$K$29,1),3),INDEX('Federal Tax Tables New'!$K$44:$N$51,MATCH(AH29,'Federal Tax Tables New'!$K$44:$K$51,1),3))),0),IF($Z29=2,CHOOSE(AA29,0,INDEX('Federal Tax Tables New'!$A$33:$D$40,MATCH(AH29,'Federal Tax Tables New'!$A$33:$A$40,1),3),INDEX('Federal Tax Tables New'!$A$22:$D$29,MATCH(AH29,'Federal Tax Tables New'!$A$22:$A$29,1),3),INDEX('Federal Tax Tables New'!$A$33:$D$40,MATCH(AH29,'Federal Tax Tables New'!$A$33:$A$40,1),3)),0)))</f>
        <v/>
      </c>
      <c r="AK29" s="79" t="str">
        <f>IF(OR(ISBLANK($A29),$A29=""),"",MAX(IF($Z29=1,CHOOSE(AB29,CHOOSE(AA29,0,INDEX('Federal Tax Tables New'!$F$33:$I$40,MATCH(AH29,'Federal Tax Tables New'!$F$33:$F$40,1),4),INDEX('Federal Tax Tables New'!$F$22:$I$29,MATCH(AH29,'Federal Tax Tables New'!$F$22:$F$29,1),4),INDEX('Federal Tax Tables New'!$F$44:$I$51,MATCH(AH29,'Federal Tax Tables New'!$F$44:$F$51,1),4)),CHOOSE(AA29,0,INDEX('Federal Tax Tables New'!$K$33:$N$40,MATCH(AH29,'Federal Tax Tables New'!$K$33:$K$40,1),4),INDEX('Federal Tax Tables New'!$K$22:$N$29,MATCH(AH29,'Federal Tax Tables New'!$K$22:$K$29,1),4),INDEX('Federal Tax Tables New'!$K$44:$N$51,MATCH(AH29,'Federal Tax Tables New'!$K$44:$K$51,1),4))),0),IF($Z29=2,CHOOSE(AA29,0,INDEX('Federal Tax Tables New'!$A$33:$D$40,MATCH(AH29,'Federal Tax Tables New'!$A$33:$A$40,1),4),INDEX('Federal Tax Tables New'!$A$22:$D$29,MATCH(AH29,'Federal Tax Tables New'!$A$22:$A$29,1),4),INDEX('Federal Tax Tables New'!$A$33:$D$40,MATCH(AH29,'Federal Tax Tables New'!$A$33:$A$40,1),4)),0)))</f>
        <v/>
      </c>
      <c r="AL29" s="51" t="str">
        <f t="shared" si="6"/>
        <v/>
      </c>
      <c r="AM29" s="51" t="str">
        <f>IF(OR(ISBLANK($A29),$A29=""),"",CHOOSE(Z29,INDEX('Employee Register'!Q:Q,MATCH($A29,'Employee Register'!A:A,0))*'Federal Tax Tables New'!$H$5+INDEX('Employee Register'!R:R,MATCH($A29,'Employee Register'!A:A,0))*'Federal Tax Tables New'!$H$6,0))</f>
        <v/>
      </c>
      <c r="AN29" s="51" t="str">
        <f t="shared" si="2"/>
        <v/>
      </c>
      <c r="AO29" s="139" t="str">
        <f>IF(OR(ISBLANK($A29),$A29=""),"",IF(OR(M29=0,AA29=1),0,CHOOSE(Z29,INDEX('Employee Register'!T:T,MATCH($A29,'Employee Register'!A:A,0)),INDEX('Employee Register'!N:N,MATCH($A29,'Employee Register'!A:A,0)))))</f>
        <v/>
      </c>
      <c r="AP29" s="51" t="str">
        <f>IF(OR(ISBLANK($A29),$A29=""),"",CHOOSE(AC29,0,(M29-O29)*Settings!$B$18))</f>
        <v/>
      </c>
      <c r="AQ29" s="84" t="str">
        <f t="shared" si="3"/>
        <v/>
      </c>
      <c r="AS29" s="151"/>
    </row>
    <row r="30" spans="1:45" s="204" customFormat="1" ht="15" customHeight="1" x14ac:dyDescent="0.2">
      <c r="A30" s="82"/>
      <c r="B30" s="50" t="str">
        <f>IF(OR(ISBLANK($A30),$A30=""),"",INDEX('Employee Register'!B:B,MATCH($A30,'Employee Register'!A:A,0),1))</f>
        <v/>
      </c>
      <c r="C30" s="46"/>
      <c r="D30" s="46"/>
      <c r="E30" s="29"/>
      <c r="F30" s="29"/>
      <c r="G30" s="29"/>
      <c r="H30" s="29"/>
      <c r="I30" s="47"/>
      <c r="J30" s="48"/>
      <c r="K30" s="48"/>
      <c r="L30" s="48"/>
      <c r="M30" s="83" t="str">
        <f>IF(OR(ISBLANK($A30),$A30=""),"",SUM($E30:$H30)*INDEX('Employee Register'!G:G,MATCH($A30,'Employee Register'!A:A,0),1)+IF(OR($X30,ISBLANK($X30)),$I30,0)*INDEX('Employee Register'!H:H,MATCH($A30,'Employee Register'!A:A,0),1)+J30)</f>
        <v/>
      </c>
      <c r="N30" s="83" t="str">
        <f>IF(OR(ISBLANK($A30),$A30=""),"",(M30-J30)*INDEX('Employee Register'!U:U,MATCH($A30,'Employee Register'!A:A,0),1))</f>
        <v/>
      </c>
      <c r="O30" s="142" t="str">
        <f>IF(OR(ISBLANK($A30),$A30=""),"",IF(M30=0,0,INDEX('Employee Register'!V:V,MATCH($A30,'Employee Register'!A:A,0),1)))</f>
        <v/>
      </c>
      <c r="P30" s="142" t="str">
        <f>IF(OR(ISBLANK($A30),$A30=""),"",IF(M30=0,0,INDEX('Employee Register'!W:W,MATCH($A30,'Employee Register'!A:A,0),1)+K30))</f>
        <v/>
      </c>
      <c r="Q30" s="83" t="str">
        <f t="shared" si="0"/>
        <v/>
      </c>
      <c r="R30" s="83" t="str">
        <f>IF(OR(ISBLANK($A30),$A30=""),"",INDEX('Employee Register'!Y:Y,MATCH($A30,'Employee Register'!A:A,0))*$Y30)</f>
        <v/>
      </c>
      <c r="S30" s="83" t="str">
        <f>IF(OR(ISBLANK($A30),$A30=""),"",INDEX('Employee Register'!Z:Z,MATCH($A30,'Employee Register'!A:A,0))*$Y30)</f>
        <v/>
      </c>
      <c r="T30" s="83" t="str">
        <f>IF(OR(ISBLANK($A30),$A30=""),"",IF(SUMIF($A$6:$A30,A30,$AP$6:$AP30)&lt;='Federal Tax Tables New'!$N$5,AP30,IF('Federal Tax Tables New'!$N$5-SUMIF($A$6:$A30,A30,$AP$6:$AP30)+AP30&lt;=0,0,'Federal Tax Tables New'!$N$5-SUMIF($A$6:$A30,A30,$AP$6:$AP30)+AP30)))</f>
        <v/>
      </c>
      <c r="U30" s="83" t="str">
        <f>IF(OR(ISBLANK($A30),$A30=""),"",CHOOSE(AC30,0,$M30*Settings!$B$19))</f>
        <v/>
      </c>
      <c r="V30" s="142" t="str">
        <f>IF(OR(ISBLANK($A30),$A30=""),"",IF(M30=0,0,INDEX('Employee Register'!$AA:$AA,MATCH($A30,'Employee Register'!$A:$A,0),1)))</f>
        <v/>
      </c>
      <c r="W30" s="142" t="str">
        <f>IF(OR(ISBLANK($A30),$A30=""),"",IF(M30=0,0,INDEX('Employee Register'!$AB:$AB,MATCH($A30,'Employee Register'!$A:$A,0),1)))</f>
        <v/>
      </c>
      <c r="X30" s="49" t="str">
        <f>IF(OR(ISBLANK($A30),$A30=""),"",INDEX('Employee Register'!I:I,MATCH($A30,'Employee Register'!A:A,0))="No")</f>
        <v/>
      </c>
      <c r="Y30" s="51" t="str">
        <f t="shared" si="5"/>
        <v/>
      </c>
      <c r="Z30" s="49" t="str">
        <f>IF(OR(ISBLANK($A30),$A30=""),"",MATCH(INDEX('Employee Register'!K:K,MATCH($A30,'Employee Register'!A:A,0)),Settings!$A$2:$A$3,0))</f>
        <v/>
      </c>
      <c r="AA30" s="49" t="str">
        <f>IF(OR(ISBLANK($A30),$A30=""),"",CHOOSE(Z30,MATCH(INDEX('Employee Register'!O:O,MATCH($A30,'Employee Register'!A:A,0)),Settings!$A$6:$A$9,0),MATCH(INDEX('Employee Register'!L:L,MATCH($A30,'Employee Register'!A:A,0)),Settings!$A$12:$A$15,0)))</f>
        <v/>
      </c>
      <c r="AB30" s="49" t="str">
        <f>IF(OR(ISBLANK($A30),$A30=""),"",CHOOSE(Z30,MATCH(INDEX('Employee Register'!P:P,MATCH($A30,'Employee Register'!A:A,0)),Settings!$A$22:$A$23,0),0))</f>
        <v/>
      </c>
      <c r="AC30" s="49" t="str">
        <f>IF(OR(ISBLANK($A30),$A30=""),"",MATCH(INDEX('Employee Register'!X:X,MATCH($A30,'Employee Register'!A:A,0)),Settings!$A$26:$A$27,0))</f>
        <v/>
      </c>
      <c r="AD30" s="49" t="str">
        <f>IF(OR(ISBLANK($A30),$A30=""),"",IF(Z30=2,INDEX('Employee Register'!M:M,MATCH($A30,'Employee Register'!A:A,0)),0))</f>
        <v/>
      </c>
      <c r="AE30" s="78" t="str">
        <f>IF(OR(ISBLANK($A30),$A30=""),"",$AD30*INDEX('Federal Tax Tables New'!$B$56:$B$63,MATCH(INDEX('Employee Register'!J:J,MATCH($A30,'Employee Register'!A:A,0)),'Federal Tax Tables New'!$A$56:$A$63,0),1))</f>
        <v/>
      </c>
      <c r="AF30" s="51" t="str">
        <f t="shared" si="1"/>
        <v/>
      </c>
      <c r="AG30" s="49" t="str">
        <f>IF(OR(ISBLANK($A30),$A30=""),"",INDEX('Federal Tax Tables New'!$C$56:$C$63,MATCH(INDEX('Employee Register'!J:J,MATCH($A30,'Employee Register'!A:A,0)),'Federal Tax Tables New'!$A$56:$A$63,0),1))</f>
        <v/>
      </c>
      <c r="AH30" s="139" t="str">
        <f>IF(OR(ISBLANK($A30),$A30=""),"",IF(AF30&lt;CHOOSE(Z30,INDEX('Employee Register'!S:S,MATCH($A30,'Employee Register'!A:A,0)),0),0,AF30*AG30-CHOOSE(Z30,INDEX('Employee Register'!S:S,MATCH($A30,'Employee Register'!A:A,0))*AG30,0)))</f>
        <v/>
      </c>
      <c r="AI30" s="51" t="str">
        <f>IF(OR(ISBLANK($A30),$A30=""),"",MAX(IF($Z30=1,CHOOSE(AB30,CHOOSE(AA30,0,INDEX('Federal Tax Tables New'!$F$33:$I$40,MATCH(AH30,'Federal Tax Tables New'!$F$33:$F$40,1),1),INDEX('Federal Tax Tables New'!$F$22:$I$29,MATCH(AH30,'Federal Tax Tables New'!$F$22:$F$29,1),1),INDEX('Federal Tax Tables New'!$F$44:$I$51,MATCH(AH30,'Federal Tax Tables New'!$F$44:$F$51,1),1)),CHOOSE(AA30,0,INDEX('Federal Tax Tables New'!$K$33:$N$40,MATCH(AH30,'Federal Tax Tables New'!$K$33:$K$40,1),1),INDEX('Federal Tax Tables New'!$K$22:$N$29,MATCH(AH30,'Federal Tax Tables New'!$K$22:$K$29,1),1),INDEX('Federal Tax Tables New'!$K$44:$N$51,MATCH(AH30,'Federal Tax Tables New'!$K$44:$K$51,1),1))),0),IF($Z30=2,CHOOSE(AA30,0,INDEX('Federal Tax Tables New'!$A$33:$D$40,MATCH(AH30,'Federal Tax Tables New'!$A$33:$A$40,1),1),INDEX('Federal Tax Tables New'!$A$22:$D$29,MATCH(AH30,'Federal Tax Tables New'!$A$22:$A$29,1),1),INDEX('Federal Tax Tables New'!$A$33:$D$40,MATCH(AH30,'Federal Tax Tables New'!$A$33:$A$40,1),1)),0)))</f>
        <v/>
      </c>
      <c r="AJ30" s="51" t="str">
        <f>IF(OR(ISBLANK($A30),$A30=""),"",MAX(IF($Z30=1,CHOOSE(AB30,CHOOSE(AA30,0,INDEX('Federal Tax Tables New'!$F$33:$I$40,MATCH(AH30,'Federal Tax Tables New'!$F$33:$F$40,1),3),INDEX('Federal Tax Tables New'!$F$22:$I$29,MATCH(AH30,'Federal Tax Tables New'!$F$22:$F$29,1),3),INDEX('Federal Tax Tables New'!$F$44:$I$51,MATCH(AH30,'Federal Tax Tables New'!$F$44:$F$51,1),3)),CHOOSE(AA30,0,INDEX('Federal Tax Tables New'!$K$33:$N$40,MATCH(AH30,'Federal Tax Tables New'!$K$33:$K$40,1),3),INDEX('Federal Tax Tables New'!$K$22:$N$29,MATCH(AH30,'Federal Tax Tables New'!$K$22:$K$29,1),3),INDEX('Federal Tax Tables New'!$K$44:$N$51,MATCH(AH30,'Federal Tax Tables New'!$K$44:$K$51,1),3))),0),IF($Z30=2,CHOOSE(AA30,0,INDEX('Federal Tax Tables New'!$A$33:$D$40,MATCH(AH30,'Federal Tax Tables New'!$A$33:$A$40,1),3),INDEX('Federal Tax Tables New'!$A$22:$D$29,MATCH(AH30,'Federal Tax Tables New'!$A$22:$A$29,1),3),INDEX('Federal Tax Tables New'!$A$33:$D$40,MATCH(AH30,'Federal Tax Tables New'!$A$33:$A$40,1),3)),0)))</f>
        <v/>
      </c>
      <c r="AK30" s="79" t="str">
        <f>IF(OR(ISBLANK($A30),$A30=""),"",MAX(IF($Z30=1,CHOOSE(AB30,CHOOSE(AA30,0,INDEX('Federal Tax Tables New'!$F$33:$I$40,MATCH(AH30,'Federal Tax Tables New'!$F$33:$F$40,1),4),INDEX('Federal Tax Tables New'!$F$22:$I$29,MATCH(AH30,'Federal Tax Tables New'!$F$22:$F$29,1),4),INDEX('Federal Tax Tables New'!$F$44:$I$51,MATCH(AH30,'Federal Tax Tables New'!$F$44:$F$51,1),4)),CHOOSE(AA30,0,INDEX('Federal Tax Tables New'!$K$33:$N$40,MATCH(AH30,'Federal Tax Tables New'!$K$33:$K$40,1),4),INDEX('Federal Tax Tables New'!$K$22:$N$29,MATCH(AH30,'Federal Tax Tables New'!$K$22:$K$29,1),4),INDEX('Federal Tax Tables New'!$K$44:$N$51,MATCH(AH30,'Federal Tax Tables New'!$K$44:$K$51,1),4))),0),IF($Z30=2,CHOOSE(AA30,0,INDEX('Federal Tax Tables New'!$A$33:$D$40,MATCH(AH30,'Federal Tax Tables New'!$A$33:$A$40,1),4),INDEX('Federal Tax Tables New'!$A$22:$D$29,MATCH(AH30,'Federal Tax Tables New'!$A$22:$A$29,1),4),INDEX('Federal Tax Tables New'!$A$33:$D$40,MATCH(AH30,'Federal Tax Tables New'!$A$33:$A$40,1),4)),0)))</f>
        <v/>
      </c>
      <c r="AL30" s="51" t="str">
        <f t="shared" si="6"/>
        <v/>
      </c>
      <c r="AM30" s="51" t="str">
        <f>IF(OR(ISBLANK($A30),$A30=""),"",CHOOSE(Z30,INDEX('Employee Register'!Q:Q,MATCH($A30,'Employee Register'!A:A,0))*'Federal Tax Tables New'!$H$5+INDEX('Employee Register'!R:R,MATCH($A30,'Employee Register'!A:A,0))*'Federal Tax Tables New'!$H$6,0))</f>
        <v/>
      </c>
      <c r="AN30" s="51" t="str">
        <f t="shared" si="2"/>
        <v/>
      </c>
      <c r="AO30" s="139" t="str">
        <f>IF(OR(ISBLANK($A30),$A30=""),"",IF(OR(M30=0,AA30=1),0,CHOOSE(Z30,INDEX('Employee Register'!T:T,MATCH($A30,'Employee Register'!A:A,0)),INDEX('Employee Register'!N:N,MATCH($A30,'Employee Register'!A:A,0)))))</f>
        <v/>
      </c>
      <c r="AP30" s="51" t="str">
        <f>IF(OR(ISBLANK($A30),$A30=""),"",CHOOSE(AC30,0,(M30-O30)*Settings!$B$18))</f>
        <v/>
      </c>
      <c r="AQ30" s="84" t="str">
        <f t="shared" si="3"/>
        <v/>
      </c>
      <c r="AS30" s="151"/>
    </row>
    <row r="31" spans="1:45" s="204" customFormat="1" ht="15" customHeight="1" x14ac:dyDescent="0.2">
      <c r="A31" s="82"/>
      <c r="B31" s="50" t="str">
        <f>IF(OR(ISBLANK($A31),$A31=""),"",INDEX('Employee Register'!B:B,MATCH($A31,'Employee Register'!A:A,0),1))</f>
        <v/>
      </c>
      <c r="C31" s="46"/>
      <c r="D31" s="46"/>
      <c r="E31" s="29"/>
      <c r="F31" s="29"/>
      <c r="G31" s="29"/>
      <c r="H31" s="29"/>
      <c r="I31" s="47"/>
      <c r="J31" s="48"/>
      <c r="K31" s="48"/>
      <c r="L31" s="48"/>
      <c r="M31" s="83" t="str">
        <f>IF(OR(ISBLANK($A31),$A31=""),"",SUM($E31:$H31)*INDEX('Employee Register'!G:G,MATCH($A31,'Employee Register'!A:A,0),1)+IF(OR($X31,ISBLANK($X31)),$I31,0)*INDEX('Employee Register'!H:H,MATCH($A31,'Employee Register'!A:A,0),1)+J31)</f>
        <v/>
      </c>
      <c r="N31" s="83" t="str">
        <f>IF(OR(ISBLANK($A31),$A31=""),"",(M31-J31)*INDEX('Employee Register'!U:U,MATCH($A31,'Employee Register'!A:A,0),1))</f>
        <v/>
      </c>
      <c r="O31" s="142" t="str">
        <f>IF(OR(ISBLANK($A31),$A31=""),"",IF(M31=0,0,INDEX('Employee Register'!V:V,MATCH($A31,'Employee Register'!A:A,0),1)))</f>
        <v/>
      </c>
      <c r="P31" s="142" t="str">
        <f>IF(OR(ISBLANK($A31),$A31=""),"",IF(M31=0,0,INDEX('Employee Register'!W:W,MATCH($A31,'Employee Register'!A:A,0),1)+K31))</f>
        <v/>
      </c>
      <c r="Q31" s="83" t="str">
        <f t="shared" si="0"/>
        <v/>
      </c>
      <c r="R31" s="83" t="str">
        <f>IF(OR(ISBLANK($A31),$A31=""),"",INDEX('Employee Register'!Y:Y,MATCH($A31,'Employee Register'!A:A,0))*$Y31)</f>
        <v/>
      </c>
      <c r="S31" s="83" t="str">
        <f>IF(OR(ISBLANK($A31),$A31=""),"",INDEX('Employee Register'!Z:Z,MATCH($A31,'Employee Register'!A:A,0))*$Y31)</f>
        <v/>
      </c>
      <c r="T31" s="83" t="str">
        <f>IF(OR(ISBLANK($A31),$A31=""),"",IF(SUMIF($A$6:$A31,A31,$AP$6:$AP31)&lt;='Federal Tax Tables New'!$N$5,AP31,IF('Federal Tax Tables New'!$N$5-SUMIF($A$6:$A31,A31,$AP$6:$AP31)+AP31&lt;=0,0,'Federal Tax Tables New'!$N$5-SUMIF($A$6:$A31,A31,$AP$6:$AP31)+AP31)))</f>
        <v/>
      </c>
      <c r="U31" s="83" t="str">
        <f>IF(OR(ISBLANK($A31),$A31=""),"",CHOOSE(AC31,0,$M31*Settings!$B$19))</f>
        <v/>
      </c>
      <c r="V31" s="142" t="str">
        <f>IF(OR(ISBLANK($A31),$A31=""),"",IF(M31=0,0,INDEX('Employee Register'!$AA:$AA,MATCH($A31,'Employee Register'!$A:$A,0),1)))</f>
        <v/>
      </c>
      <c r="W31" s="142" t="str">
        <f>IF(OR(ISBLANK($A31),$A31=""),"",IF(M31=0,0,INDEX('Employee Register'!$AB:$AB,MATCH($A31,'Employee Register'!$A:$A,0),1)))</f>
        <v/>
      </c>
      <c r="X31" s="49" t="str">
        <f>IF(OR(ISBLANK($A31),$A31=""),"",INDEX('Employee Register'!I:I,MATCH($A31,'Employee Register'!A:A,0))="No")</f>
        <v/>
      </c>
      <c r="Y31" s="51" t="str">
        <f t="shared" si="5"/>
        <v/>
      </c>
      <c r="Z31" s="49" t="str">
        <f>IF(OR(ISBLANK($A31),$A31=""),"",MATCH(INDEX('Employee Register'!K:K,MATCH($A31,'Employee Register'!A:A,0)),Settings!$A$2:$A$3,0))</f>
        <v/>
      </c>
      <c r="AA31" s="49" t="str">
        <f>IF(OR(ISBLANK($A31),$A31=""),"",CHOOSE(Z31,MATCH(INDEX('Employee Register'!O:O,MATCH($A31,'Employee Register'!A:A,0)),Settings!$A$6:$A$9,0),MATCH(INDEX('Employee Register'!L:L,MATCH($A31,'Employee Register'!A:A,0)),Settings!$A$12:$A$15,0)))</f>
        <v/>
      </c>
      <c r="AB31" s="49" t="str">
        <f>IF(OR(ISBLANK($A31),$A31=""),"",CHOOSE(Z31,MATCH(INDEX('Employee Register'!P:P,MATCH($A31,'Employee Register'!A:A,0)),Settings!$A$22:$A$23,0),0))</f>
        <v/>
      </c>
      <c r="AC31" s="49" t="str">
        <f>IF(OR(ISBLANK($A31),$A31=""),"",MATCH(INDEX('Employee Register'!X:X,MATCH($A31,'Employee Register'!A:A,0)),Settings!$A$26:$A$27,0))</f>
        <v/>
      </c>
      <c r="AD31" s="49" t="str">
        <f>IF(OR(ISBLANK($A31),$A31=""),"",IF(Z31=2,INDEX('Employee Register'!M:M,MATCH($A31,'Employee Register'!A:A,0)),0))</f>
        <v/>
      </c>
      <c r="AE31" s="78" t="str">
        <f>IF(OR(ISBLANK($A31),$A31=""),"",$AD31*INDEX('Federal Tax Tables New'!$B$56:$B$63,MATCH(INDEX('Employee Register'!J:J,MATCH($A31,'Employee Register'!A:A,0)),'Federal Tax Tables New'!$A$56:$A$63,0),1))</f>
        <v/>
      </c>
      <c r="AF31" s="51" t="str">
        <f t="shared" si="1"/>
        <v/>
      </c>
      <c r="AG31" s="49" t="str">
        <f>IF(OR(ISBLANK($A31),$A31=""),"",INDEX('Federal Tax Tables New'!$C$56:$C$63,MATCH(INDEX('Employee Register'!J:J,MATCH($A31,'Employee Register'!A:A,0)),'Federal Tax Tables New'!$A$56:$A$63,0),1))</f>
        <v/>
      </c>
      <c r="AH31" s="139" t="str">
        <f>IF(OR(ISBLANK($A31),$A31=""),"",IF(AF31&lt;CHOOSE(Z31,INDEX('Employee Register'!S:S,MATCH($A31,'Employee Register'!A:A,0)),0),0,AF31*AG31-CHOOSE(Z31,INDEX('Employee Register'!S:S,MATCH($A31,'Employee Register'!A:A,0))*AG31,0)))</f>
        <v/>
      </c>
      <c r="AI31" s="51" t="str">
        <f>IF(OR(ISBLANK($A31),$A31=""),"",MAX(IF($Z31=1,CHOOSE(AB31,CHOOSE(AA31,0,INDEX('Federal Tax Tables New'!$F$33:$I$40,MATCH(AH31,'Federal Tax Tables New'!$F$33:$F$40,1),1),INDEX('Federal Tax Tables New'!$F$22:$I$29,MATCH(AH31,'Federal Tax Tables New'!$F$22:$F$29,1),1),INDEX('Federal Tax Tables New'!$F$44:$I$51,MATCH(AH31,'Federal Tax Tables New'!$F$44:$F$51,1),1)),CHOOSE(AA31,0,INDEX('Federal Tax Tables New'!$K$33:$N$40,MATCH(AH31,'Federal Tax Tables New'!$K$33:$K$40,1),1),INDEX('Federal Tax Tables New'!$K$22:$N$29,MATCH(AH31,'Federal Tax Tables New'!$K$22:$K$29,1),1),INDEX('Federal Tax Tables New'!$K$44:$N$51,MATCH(AH31,'Federal Tax Tables New'!$K$44:$K$51,1),1))),0),IF($Z31=2,CHOOSE(AA31,0,INDEX('Federal Tax Tables New'!$A$33:$D$40,MATCH(AH31,'Federal Tax Tables New'!$A$33:$A$40,1),1),INDEX('Federal Tax Tables New'!$A$22:$D$29,MATCH(AH31,'Federal Tax Tables New'!$A$22:$A$29,1),1),INDEX('Federal Tax Tables New'!$A$33:$D$40,MATCH(AH31,'Federal Tax Tables New'!$A$33:$A$40,1),1)),0)))</f>
        <v/>
      </c>
      <c r="AJ31" s="51" t="str">
        <f>IF(OR(ISBLANK($A31),$A31=""),"",MAX(IF($Z31=1,CHOOSE(AB31,CHOOSE(AA31,0,INDEX('Federal Tax Tables New'!$F$33:$I$40,MATCH(AH31,'Federal Tax Tables New'!$F$33:$F$40,1),3),INDEX('Federal Tax Tables New'!$F$22:$I$29,MATCH(AH31,'Federal Tax Tables New'!$F$22:$F$29,1),3),INDEX('Federal Tax Tables New'!$F$44:$I$51,MATCH(AH31,'Federal Tax Tables New'!$F$44:$F$51,1),3)),CHOOSE(AA31,0,INDEX('Federal Tax Tables New'!$K$33:$N$40,MATCH(AH31,'Federal Tax Tables New'!$K$33:$K$40,1),3),INDEX('Federal Tax Tables New'!$K$22:$N$29,MATCH(AH31,'Federal Tax Tables New'!$K$22:$K$29,1),3),INDEX('Federal Tax Tables New'!$K$44:$N$51,MATCH(AH31,'Federal Tax Tables New'!$K$44:$K$51,1),3))),0),IF($Z31=2,CHOOSE(AA31,0,INDEX('Federal Tax Tables New'!$A$33:$D$40,MATCH(AH31,'Federal Tax Tables New'!$A$33:$A$40,1),3),INDEX('Federal Tax Tables New'!$A$22:$D$29,MATCH(AH31,'Federal Tax Tables New'!$A$22:$A$29,1),3),INDEX('Federal Tax Tables New'!$A$33:$D$40,MATCH(AH31,'Federal Tax Tables New'!$A$33:$A$40,1),3)),0)))</f>
        <v/>
      </c>
      <c r="AK31" s="79" t="str">
        <f>IF(OR(ISBLANK($A31),$A31=""),"",MAX(IF($Z31=1,CHOOSE(AB31,CHOOSE(AA31,0,INDEX('Federal Tax Tables New'!$F$33:$I$40,MATCH(AH31,'Federal Tax Tables New'!$F$33:$F$40,1),4),INDEX('Federal Tax Tables New'!$F$22:$I$29,MATCH(AH31,'Federal Tax Tables New'!$F$22:$F$29,1),4),INDEX('Federal Tax Tables New'!$F$44:$I$51,MATCH(AH31,'Federal Tax Tables New'!$F$44:$F$51,1),4)),CHOOSE(AA31,0,INDEX('Federal Tax Tables New'!$K$33:$N$40,MATCH(AH31,'Federal Tax Tables New'!$K$33:$K$40,1),4),INDEX('Federal Tax Tables New'!$K$22:$N$29,MATCH(AH31,'Federal Tax Tables New'!$K$22:$K$29,1),4),INDEX('Federal Tax Tables New'!$K$44:$N$51,MATCH(AH31,'Federal Tax Tables New'!$K$44:$K$51,1),4))),0),IF($Z31=2,CHOOSE(AA31,0,INDEX('Federal Tax Tables New'!$A$33:$D$40,MATCH(AH31,'Federal Tax Tables New'!$A$33:$A$40,1),4),INDEX('Federal Tax Tables New'!$A$22:$D$29,MATCH(AH31,'Federal Tax Tables New'!$A$22:$A$29,1),4),INDEX('Federal Tax Tables New'!$A$33:$D$40,MATCH(AH31,'Federal Tax Tables New'!$A$33:$A$40,1),4)),0)))</f>
        <v/>
      </c>
      <c r="AL31" s="51" t="str">
        <f t="shared" si="6"/>
        <v/>
      </c>
      <c r="AM31" s="51" t="str">
        <f>IF(OR(ISBLANK($A31),$A31=""),"",CHOOSE(Z31,INDEX('Employee Register'!Q:Q,MATCH($A31,'Employee Register'!A:A,0))*'Federal Tax Tables New'!$H$5+INDEX('Employee Register'!R:R,MATCH($A31,'Employee Register'!A:A,0))*'Federal Tax Tables New'!$H$6,0))</f>
        <v/>
      </c>
      <c r="AN31" s="51" t="str">
        <f t="shared" si="2"/>
        <v/>
      </c>
      <c r="AO31" s="139" t="str">
        <f>IF(OR(ISBLANK($A31),$A31=""),"",IF(OR(M31=0,AA31=1),0,CHOOSE(Z31,INDEX('Employee Register'!T:T,MATCH($A31,'Employee Register'!A:A,0)),INDEX('Employee Register'!N:N,MATCH($A31,'Employee Register'!A:A,0)))))</f>
        <v/>
      </c>
      <c r="AP31" s="51" t="str">
        <f>IF(OR(ISBLANK($A31),$A31=""),"",CHOOSE(AC31,0,(M31-O31)*Settings!$B$18))</f>
        <v/>
      </c>
      <c r="AQ31" s="84" t="str">
        <f t="shared" si="3"/>
        <v/>
      </c>
      <c r="AS31" s="151"/>
    </row>
    <row r="32" spans="1:45" s="204" customFormat="1" ht="15" customHeight="1" x14ac:dyDescent="0.2">
      <c r="A32" s="82"/>
      <c r="B32" s="50" t="str">
        <f>IF(OR(ISBLANK($A32),$A32=""),"",INDEX('Employee Register'!B:B,MATCH($A32,'Employee Register'!A:A,0),1))</f>
        <v/>
      </c>
      <c r="C32" s="46"/>
      <c r="D32" s="46"/>
      <c r="E32" s="29"/>
      <c r="F32" s="29"/>
      <c r="G32" s="29"/>
      <c r="H32" s="29"/>
      <c r="I32" s="47"/>
      <c r="J32" s="48"/>
      <c r="K32" s="48"/>
      <c r="L32" s="48"/>
      <c r="M32" s="83" t="str">
        <f>IF(OR(ISBLANK($A32),$A32=""),"",SUM($E32:$H32)*INDEX('Employee Register'!G:G,MATCH($A32,'Employee Register'!A:A,0),1)+IF(OR($X32,ISBLANK($X32)),$I32,0)*INDEX('Employee Register'!H:H,MATCH($A32,'Employee Register'!A:A,0),1)+J32)</f>
        <v/>
      </c>
      <c r="N32" s="83" t="str">
        <f>IF(OR(ISBLANK($A32),$A32=""),"",(M32-J32)*INDEX('Employee Register'!U:U,MATCH($A32,'Employee Register'!A:A,0),1))</f>
        <v/>
      </c>
      <c r="O32" s="142" t="str">
        <f>IF(OR(ISBLANK($A32),$A32=""),"",IF(M32=0,0,INDEX('Employee Register'!V:V,MATCH($A32,'Employee Register'!A:A,0),1)))</f>
        <v/>
      </c>
      <c r="P32" s="142" t="str">
        <f>IF(OR(ISBLANK($A32),$A32=""),"",IF(M32=0,0,INDEX('Employee Register'!W:W,MATCH($A32,'Employee Register'!A:A,0),1)+K32))</f>
        <v/>
      </c>
      <c r="Q32" s="83" t="str">
        <f t="shared" si="0"/>
        <v/>
      </c>
      <c r="R32" s="83" t="str">
        <f>IF(OR(ISBLANK($A32),$A32=""),"",INDEX('Employee Register'!Y:Y,MATCH($A32,'Employee Register'!A:A,0))*$Y32)</f>
        <v/>
      </c>
      <c r="S32" s="83" t="str">
        <f>IF(OR(ISBLANK($A32),$A32=""),"",INDEX('Employee Register'!Z:Z,MATCH($A32,'Employee Register'!A:A,0))*$Y32)</f>
        <v/>
      </c>
      <c r="T32" s="83" t="str">
        <f>IF(OR(ISBLANK($A32),$A32=""),"",IF(SUMIF($A$6:$A32,A32,$AP$6:$AP32)&lt;='Federal Tax Tables New'!$N$5,AP32,IF('Federal Tax Tables New'!$N$5-SUMIF($A$6:$A32,A32,$AP$6:$AP32)+AP32&lt;=0,0,'Federal Tax Tables New'!$N$5-SUMIF($A$6:$A32,A32,$AP$6:$AP32)+AP32)))</f>
        <v/>
      </c>
      <c r="U32" s="83" t="str">
        <f>IF(OR(ISBLANK($A32),$A32=""),"",CHOOSE(AC32,0,$M32*Settings!$B$19))</f>
        <v/>
      </c>
      <c r="V32" s="142" t="str">
        <f>IF(OR(ISBLANK($A32),$A32=""),"",IF(M32=0,0,INDEX('Employee Register'!$AA:$AA,MATCH($A32,'Employee Register'!$A:$A,0),1)))</f>
        <v/>
      </c>
      <c r="W32" s="142" t="str">
        <f>IF(OR(ISBLANK($A32),$A32=""),"",IF(M32=0,0,INDEX('Employee Register'!$AB:$AB,MATCH($A32,'Employee Register'!$A:$A,0),1)))</f>
        <v/>
      </c>
      <c r="X32" s="49" t="str">
        <f>IF(OR(ISBLANK($A32),$A32=""),"",INDEX('Employee Register'!I:I,MATCH($A32,'Employee Register'!A:A,0))="No")</f>
        <v/>
      </c>
      <c r="Y32" s="51" t="str">
        <f t="shared" si="5"/>
        <v/>
      </c>
      <c r="Z32" s="49" t="str">
        <f>IF(OR(ISBLANK($A32),$A32=""),"",MATCH(INDEX('Employee Register'!K:K,MATCH($A32,'Employee Register'!A:A,0)),Settings!$A$2:$A$3,0))</f>
        <v/>
      </c>
      <c r="AA32" s="49" t="str">
        <f>IF(OR(ISBLANK($A32),$A32=""),"",CHOOSE(Z32,MATCH(INDEX('Employee Register'!O:O,MATCH($A32,'Employee Register'!A:A,0)),Settings!$A$6:$A$9,0),MATCH(INDEX('Employee Register'!L:L,MATCH($A32,'Employee Register'!A:A,0)),Settings!$A$12:$A$15,0)))</f>
        <v/>
      </c>
      <c r="AB32" s="49" t="str">
        <f>IF(OR(ISBLANK($A32),$A32=""),"",CHOOSE(Z32,MATCH(INDEX('Employee Register'!P:P,MATCH($A32,'Employee Register'!A:A,0)),Settings!$A$22:$A$23,0),0))</f>
        <v/>
      </c>
      <c r="AC32" s="49" t="str">
        <f>IF(OR(ISBLANK($A32),$A32=""),"",MATCH(INDEX('Employee Register'!X:X,MATCH($A32,'Employee Register'!A:A,0)),Settings!$A$26:$A$27,0))</f>
        <v/>
      </c>
      <c r="AD32" s="49" t="str">
        <f>IF(OR(ISBLANK($A32),$A32=""),"",IF(Z32=2,INDEX('Employee Register'!M:M,MATCH($A32,'Employee Register'!A:A,0)),0))</f>
        <v/>
      </c>
      <c r="AE32" s="78" t="str">
        <f>IF(OR(ISBLANK($A32),$A32=""),"",$AD32*INDEX('Federal Tax Tables New'!$B$56:$B$63,MATCH(INDEX('Employee Register'!J:J,MATCH($A32,'Employee Register'!A:A,0)),'Federal Tax Tables New'!$A$56:$A$63,0),1))</f>
        <v/>
      </c>
      <c r="AF32" s="51" t="str">
        <f t="shared" si="1"/>
        <v/>
      </c>
      <c r="AG32" s="49" t="str">
        <f>IF(OR(ISBLANK($A32),$A32=""),"",INDEX('Federal Tax Tables New'!$C$56:$C$63,MATCH(INDEX('Employee Register'!J:J,MATCH($A32,'Employee Register'!A:A,0)),'Federal Tax Tables New'!$A$56:$A$63,0),1))</f>
        <v/>
      </c>
      <c r="AH32" s="139" t="str">
        <f>IF(OR(ISBLANK($A32),$A32=""),"",IF(AF32&lt;CHOOSE(Z32,INDEX('Employee Register'!S:S,MATCH($A32,'Employee Register'!A:A,0)),0),0,AF32*AG32-CHOOSE(Z32,INDEX('Employee Register'!S:S,MATCH($A32,'Employee Register'!A:A,0))*AG32,0)))</f>
        <v/>
      </c>
      <c r="AI32" s="51" t="str">
        <f>IF(OR(ISBLANK($A32),$A32=""),"",MAX(IF($Z32=1,CHOOSE(AB32,CHOOSE(AA32,0,INDEX('Federal Tax Tables New'!$F$33:$I$40,MATCH(AH32,'Federal Tax Tables New'!$F$33:$F$40,1),1),INDEX('Federal Tax Tables New'!$F$22:$I$29,MATCH(AH32,'Federal Tax Tables New'!$F$22:$F$29,1),1),INDEX('Federal Tax Tables New'!$F$44:$I$51,MATCH(AH32,'Federal Tax Tables New'!$F$44:$F$51,1),1)),CHOOSE(AA32,0,INDEX('Federal Tax Tables New'!$K$33:$N$40,MATCH(AH32,'Federal Tax Tables New'!$K$33:$K$40,1),1),INDEX('Federal Tax Tables New'!$K$22:$N$29,MATCH(AH32,'Federal Tax Tables New'!$K$22:$K$29,1),1),INDEX('Federal Tax Tables New'!$K$44:$N$51,MATCH(AH32,'Federal Tax Tables New'!$K$44:$K$51,1),1))),0),IF($Z32=2,CHOOSE(AA32,0,INDEX('Federal Tax Tables New'!$A$33:$D$40,MATCH(AH32,'Federal Tax Tables New'!$A$33:$A$40,1),1),INDEX('Federal Tax Tables New'!$A$22:$D$29,MATCH(AH32,'Federal Tax Tables New'!$A$22:$A$29,1),1),INDEX('Federal Tax Tables New'!$A$33:$D$40,MATCH(AH32,'Federal Tax Tables New'!$A$33:$A$40,1),1)),0)))</f>
        <v/>
      </c>
      <c r="AJ32" s="51" t="str">
        <f>IF(OR(ISBLANK($A32),$A32=""),"",MAX(IF($Z32=1,CHOOSE(AB32,CHOOSE(AA32,0,INDEX('Federal Tax Tables New'!$F$33:$I$40,MATCH(AH32,'Federal Tax Tables New'!$F$33:$F$40,1),3),INDEX('Federal Tax Tables New'!$F$22:$I$29,MATCH(AH32,'Federal Tax Tables New'!$F$22:$F$29,1),3),INDEX('Federal Tax Tables New'!$F$44:$I$51,MATCH(AH32,'Federal Tax Tables New'!$F$44:$F$51,1),3)),CHOOSE(AA32,0,INDEX('Federal Tax Tables New'!$K$33:$N$40,MATCH(AH32,'Federal Tax Tables New'!$K$33:$K$40,1),3),INDEX('Federal Tax Tables New'!$K$22:$N$29,MATCH(AH32,'Federal Tax Tables New'!$K$22:$K$29,1),3),INDEX('Federal Tax Tables New'!$K$44:$N$51,MATCH(AH32,'Federal Tax Tables New'!$K$44:$K$51,1),3))),0),IF($Z32=2,CHOOSE(AA32,0,INDEX('Federal Tax Tables New'!$A$33:$D$40,MATCH(AH32,'Federal Tax Tables New'!$A$33:$A$40,1),3),INDEX('Federal Tax Tables New'!$A$22:$D$29,MATCH(AH32,'Federal Tax Tables New'!$A$22:$A$29,1),3),INDEX('Federal Tax Tables New'!$A$33:$D$40,MATCH(AH32,'Federal Tax Tables New'!$A$33:$A$40,1),3)),0)))</f>
        <v/>
      </c>
      <c r="AK32" s="79" t="str">
        <f>IF(OR(ISBLANK($A32),$A32=""),"",MAX(IF($Z32=1,CHOOSE(AB32,CHOOSE(AA32,0,INDEX('Federal Tax Tables New'!$F$33:$I$40,MATCH(AH32,'Federal Tax Tables New'!$F$33:$F$40,1),4),INDEX('Federal Tax Tables New'!$F$22:$I$29,MATCH(AH32,'Federal Tax Tables New'!$F$22:$F$29,1),4),INDEX('Federal Tax Tables New'!$F$44:$I$51,MATCH(AH32,'Federal Tax Tables New'!$F$44:$F$51,1),4)),CHOOSE(AA32,0,INDEX('Federal Tax Tables New'!$K$33:$N$40,MATCH(AH32,'Federal Tax Tables New'!$K$33:$K$40,1),4),INDEX('Federal Tax Tables New'!$K$22:$N$29,MATCH(AH32,'Federal Tax Tables New'!$K$22:$K$29,1),4),INDEX('Federal Tax Tables New'!$K$44:$N$51,MATCH(AH32,'Federal Tax Tables New'!$K$44:$K$51,1),4))),0),IF($Z32=2,CHOOSE(AA32,0,INDEX('Federal Tax Tables New'!$A$33:$D$40,MATCH(AH32,'Federal Tax Tables New'!$A$33:$A$40,1),4),INDEX('Federal Tax Tables New'!$A$22:$D$29,MATCH(AH32,'Federal Tax Tables New'!$A$22:$A$29,1),4),INDEX('Federal Tax Tables New'!$A$33:$D$40,MATCH(AH32,'Federal Tax Tables New'!$A$33:$A$40,1),4)),0)))</f>
        <v/>
      </c>
      <c r="AL32" s="51" t="str">
        <f t="shared" si="6"/>
        <v/>
      </c>
      <c r="AM32" s="51" t="str">
        <f>IF(OR(ISBLANK($A32),$A32=""),"",CHOOSE(Z32,INDEX('Employee Register'!Q:Q,MATCH($A32,'Employee Register'!A:A,0))*'Federal Tax Tables New'!$H$5+INDEX('Employee Register'!R:R,MATCH($A32,'Employee Register'!A:A,0))*'Federal Tax Tables New'!$H$6,0))</f>
        <v/>
      </c>
      <c r="AN32" s="51" t="str">
        <f t="shared" si="2"/>
        <v/>
      </c>
      <c r="AO32" s="139" t="str">
        <f>IF(OR(ISBLANK($A32),$A32=""),"",IF(OR(M32=0,AA32=1),0,CHOOSE(Z32,INDEX('Employee Register'!T:T,MATCH($A32,'Employee Register'!A:A,0)),INDEX('Employee Register'!N:N,MATCH($A32,'Employee Register'!A:A,0)))))</f>
        <v/>
      </c>
      <c r="AP32" s="51" t="str">
        <f>IF(OR(ISBLANK($A32),$A32=""),"",CHOOSE(AC32,0,(M32-O32)*Settings!$B$18))</f>
        <v/>
      </c>
      <c r="AQ32" s="84" t="str">
        <f t="shared" si="3"/>
        <v/>
      </c>
      <c r="AS32" s="151"/>
    </row>
    <row r="33" spans="1:45" s="204" customFormat="1" ht="15" customHeight="1" x14ac:dyDescent="0.2">
      <c r="A33" s="82"/>
      <c r="B33" s="50" t="str">
        <f>IF(OR(ISBLANK($A33),$A33=""),"",INDEX('Employee Register'!B:B,MATCH($A33,'Employee Register'!A:A,0),1))</f>
        <v/>
      </c>
      <c r="C33" s="46"/>
      <c r="D33" s="46"/>
      <c r="E33" s="29"/>
      <c r="F33" s="29"/>
      <c r="G33" s="29"/>
      <c r="H33" s="29"/>
      <c r="I33" s="47"/>
      <c r="J33" s="48"/>
      <c r="K33" s="48"/>
      <c r="L33" s="48"/>
      <c r="M33" s="83" t="str">
        <f>IF(OR(ISBLANK($A33),$A33=""),"",SUM($E33:$H33)*INDEX('Employee Register'!G:G,MATCH($A33,'Employee Register'!A:A,0),1)+IF(OR($X33,ISBLANK($X33)),$I33,0)*INDEX('Employee Register'!H:H,MATCH($A33,'Employee Register'!A:A,0),1)+J33)</f>
        <v/>
      </c>
      <c r="N33" s="83" t="str">
        <f>IF(OR(ISBLANK($A33),$A33=""),"",(M33-J33)*INDEX('Employee Register'!U:U,MATCH($A33,'Employee Register'!A:A,0),1))</f>
        <v/>
      </c>
      <c r="O33" s="142" t="str">
        <f>IF(OR(ISBLANK($A33),$A33=""),"",IF(M33=0,0,INDEX('Employee Register'!V:V,MATCH($A33,'Employee Register'!A:A,0),1)))</f>
        <v/>
      </c>
      <c r="P33" s="142" t="str">
        <f>IF(OR(ISBLANK($A33),$A33=""),"",IF(M33=0,0,INDEX('Employee Register'!W:W,MATCH($A33,'Employee Register'!A:A,0),1)+K33))</f>
        <v/>
      </c>
      <c r="Q33" s="83" t="str">
        <f t="shared" si="0"/>
        <v/>
      </c>
      <c r="R33" s="83" t="str">
        <f>IF(OR(ISBLANK($A33),$A33=""),"",INDEX('Employee Register'!Y:Y,MATCH($A33,'Employee Register'!A:A,0))*$Y33)</f>
        <v/>
      </c>
      <c r="S33" s="83" t="str">
        <f>IF(OR(ISBLANK($A33),$A33=""),"",INDEX('Employee Register'!Z:Z,MATCH($A33,'Employee Register'!A:A,0))*$Y33)</f>
        <v/>
      </c>
      <c r="T33" s="83" t="str">
        <f>IF(OR(ISBLANK($A33),$A33=""),"",IF(SUMIF($A$6:$A33,A33,$AP$6:$AP33)&lt;='Federal Tax Tables New'!$N$5,AP33,IF('Federal Tax Tables New'!$N$5-SUMIF($A$6:$A33,A33,$AP$6:$AP33)+AP33&lt;=0,0,'Federal Tax Tables New'!$N$5-SUMIF($A$6:$A33,A33,$AP$6:$AP33)+AP33)))</f>
        <v/>
      </c>
      <c r="U33" s="83" t="str">
        <f>IF(OR(ISBLANK($A33),$A33=""),"",CHOOSE(AC33,0,$M33*Settings!$B$19))</f>
        <v/>
      </c>
      <c r="V33" s="142" t="str">
        <f>IF(OR(ISBLANK($A33),$A33=""),"",IF(M33=0,0,INDEX('Employee Register'!$AA:$AA,MATCH($A33,'Employee Register'!$A:$A,0),1)))</f>
        <v/>
      </c>
      <c r="W33" s="142" t="str">
        <f>IF(OR(ISBLANK($A33),$A33=""),"",IF(M33=0,0,INDEX('Employee Register'!$AB:$AB,MATCH($A33,'Employee Register'!$A:$A,0),1)))</f>
        <v/>
      </c>
      <c r="X33" s="49" t="str">
        <f>IF(OR(ISBLANK($A33),$A33=""),"",INDEX('Employee Register'!I:I,MATCH($A33,'Employee Register'!A:A,0))="No")</f>
        <v/>
      </c>
      <c r="Y33" s="51" t="str">
        <f t="shared" si="5"/>
        <v/>
      </c>
      <c r="Z33" s="49" t="str">
        <f>IF(OR(ISBLANK($A33),$A33=""),"",MATCH(INDEX('Employee Register'!K:K,MATCH($A33,'Employee Register'!A:A,0)),Settings!$A$2:$A$3,0))</f>
        <v/>
      </c>
      <c r="AA33" s="49" t="str">
        <f>IF(OR(ISBLANK($A33),$A33=""),"",CHOOSE(Z33,MATCH(INDEX('Employee Register'!O:O,MATCH($A33,'Employee Register'!A:A,0)),Settings!$A$6:$A$9,0),MATCH(INDEX('Employee Register'!L:L,MATCH($A33,'Employee Register'!A:A,0)),Settings!$A$12:$A$15,0)))</f>
        <v/>
      </c>
      <c r="AB33" s="49" t="str">
        <f>IF(OR(ISBLANK($A33),$A33=""),"",CHOOSE(Z33,MATCH(INDEX('Employee Register'!P:P,MATCH($A33,'Employee Register'!A:A,0)),Settings!$A$22:$A$23,0),0))</f>
        <v/>
      </c>
      <c r="AC33" s="49" t="str">
        <f>IF(OR(ISBLANK($A33),$A33=""),"",MATCH(INDEX('Employee Register'!X:X,MATCH($A33,'Employee Register'!A:A,0)),Settings!$A$26:$A$27,0))</f>
        <v/>
      </c>
      <c r="AD33" s="49" t="str">
        <f>IF(OR(ISBLANK($A33),$A33=""),"",IF(Z33=2,INDEX('Employee Register'!M:M,MATCH($A33,'Employee Register'!A:A,0)),0))</f>
        <v/>
      </c>
      <c r="AE33" s="78" t="str">
        <f>IF(OR(ISBLANK($A33),$A33=""),"",$AD33*INDEX('Federal Tax Tables New'!$B$56:$B$63,MATCH(INDEX('Employee Register'!J:J,MATCH($A33,'Employee Register'!A:A,0)),'Federal Tax Tables New'!$A$56:$A$63,0),1))</f>
        <v/>
      </c>
      <c r="AF33" s="51" t="str">
        <f t="shared" si="1"/>
        <v/>
      </c>
      <c r="AG33" s="49" t="str">
        <f>IF(OR(ISBLANK($A33),$A33=""),"",INDEX('Federal Tax Tables New'!$C$56:$C$63,MATCH(INDEX('Employee Register'!J:J,MATCH($A33,'Employee Register'!A:A,0)),'Federal Tax Tables New'!$A$56:$A$63,0),1))</f>
        <v/>
      </c>
      <c r="AH33" s="139" t="str">
        <f>IF(OR(ISBLANK($A33),$A33=""),"",IF(AF33&lt;CHOOSE(Z33,INDEX('Employee Register'!S:S,MATCH($A33,'Employee Register'!A:A,0)),0),0,AF33*AG33-CHOOSE(Z33,INDEX('Employee Register'!S:S,MATCH($A33,'Employee Register'!A:A,0))*AG33,0)))</f>
        <v/>
      </c>
      <c r="AI33" s="51" t="str">
        <f>IF(OR(ISBLANK($A33),$A33=""),"",MAX(IF($Z33=1,CHOOSE(AB33,CHOOSE(AA33,0,INDEX('Federal Tax Tables New'!$F$33:$I$40,MATCH(AH33,'Federal Tax Tables New'!$F$33:$F$40,1),1),INDEX('Federal Tax Tables New'!$F$22:$I$29,MATCH(AH33,'Federal Tax Tables New'!$F$22:$F$29,1),1),INDEX('Federal Tax Tables New'!$F$44:$I$51,MATCH(AH33,'Federal Tax Tables New'!$F$44:$F$51,1),1)),CHOOSE(AA33,0,INDEX('Federal Tax Tables New'!$K$33:$N$40,MATCH(AH33,'Federal Tax Tables New'!$K$33:$K$40,1),1),INDEX('Federal Tax Tables New'!$K$22:$N$29,MATCH(AH33,'Federal Tax Tables New'!$K$22:$K$29,1),1),INDEX('Federal Tax Tables New'!$K$44:$N$51,MATCH(AH33,'Federal Tax Tables New'!$K$44:$K$51,1),1))),0),IF($Z33=2,CHOOSE(AA33,0,INDEX('Federal Tax Tables New'!$A$33:$D$40,MATCH(AH33,'Federal Tax Tables New'!$A$33:$A$40,1),1),INDEX('Federal Tax Tables New'!$A$22:$D$29,MATCH(AH33,'Federal Tax Tables New'!$A$22:$A$29,1),1),INDEX('Federal Tax Tables New'!$A$33:$D$40,MATCH(AH33,'Federal Tax Tables New'!$A$33:$A$40,1),1)),0)))</f>
        <v/>
      </c>
      <c r="AJ33" s="51" t="str">
        <f>IF(OR(ISBLANK($A33),$A33=""),"",MAX(IF($Z33=1,CHOOSE(AB33,CHOOSE(AA33,0,INDEX('Federal Tax Tables New'!$F$33:$I$40,MATCH(AH33,'Federal Tax Tables New'!$F$33:$F$40,1),3),INDEX('Federal Tax Tables New'!$F$22:$I$29,MATCH(AH33,'Federal Tax Tables New'!$F$22:$F$29,1),3),INDEX('Federal Tax Tables New'!$F$44:$I$51,MATCH(AH33,'Federal Tax Tables New'!$F$44:$F$51,1),3)),CHOOSE(AA33,0,INDEX('Federal Tax Tables New'!$K$33:$N$40,MATCH(AH33,'Federal Tax Tables New'!$K$33:$K$40,1),3),INDEX('Federal Tax Tables New'!$K$22:$N$29,MATCH(AH33,'Federal Tax Tables New'!$K$22:$K$29,1),3),INDEX('Federal Tax Tables New'!$K$44:$N$51,MATCH(AH33,'Federal Tax Tables New'!$K$44:$K$51,1),3))),0),IF($Z33=2,CHOOSE(AA33,0,INDEX('Federal Tax Tables New'!$A$33:$D$40,MATCH(AH33,'Federal Tax Tables New'!$A$33:$A$40,1),3),INDEX('Federal Tax Tables New'!$A$22:$D$29,MATCH(AH33,'Federal Tax Tables New'!$A$22:$A$29,1),3),INDEX('Federal Tax Tables New'!$A$33:$D$40,MATCH(AH33,'Federal Tax Tables New'!$A$33:$A$40,1),3)),0)))</f>
        <v/>
      </c>
      <c r="AK33" s="79" t="str">
        <f>IF(OR(ISBLANK($A33),$A33=""),"",MAX(IF($Z33=1,CHOOSE(AB33,CHOOSE(AA33,0,INDEX('Federal Tax Tables New'!$F$33:$I$40,MATCH(AH33,'Federal Tax Tables New'!$F$33:$F$40,1),4),INDEX('Federal Tax Tables New'!$F$22:$I$29,MATCH(AH33,'Federal Tax Tables New'!$F$22:$F$29,1),4),INDEX('Federal Tax Tables New'!$F$44:$I$51,MATCH(AH33,'Federal Tax Tables New'!$F$44:$F$51,1),4)),CHOOSE(AA33,0,INDEX('Federal Tax Tables New'!$K$33:$N$40,MATCH(AH33,'Federal Tax Tables New'!$K$33:$K$40,1),4),INDEX('Federal Tax Tables New'!$K$22:$N$29,MATCH(AH33,'Federal Tax Tables New'!$K$22:$K$29,1),4),INDEX('Federal Tax Tables New'!$K$44:$N$51,MATCH(AH33,'Federal Tax Tables New'!$K$44:$K$51,1),4))),0),IF($Z33=2,CHOOSE(AA33,0,INDEX('Federal Tax Tables New'!$A$33:$D$40,MATCH(AH33,'Federal Tax Tables New'!$A$33:$A$40,1),4),INDEX('Federal Tax Tables New'!$A$22:$D$29,MATCH(AH33,'Federal Tax Tables New'!$A$22:$A$29,1),4),INDEX('Federal Tax Tables New'!$A$33:$D$40,MATCH(AH33,'Federal Tax Tables New'!$A$33:$A$40,1),4)),0)))</f>
        <v/>
      </c>
      <c r="AL33" s="51" t="str">
        <f t="shared" si="6"/>
        <v/>
      </c>
      <c r="AM33" s="51" t="str">
        <f>IF(OR(ISBLANK($A33),$A33=""),"",CHOOSE(Z33,INDEX('Employee Register'!Q:Q,MATCH($A33,'Employee Register'!A:A,0))*'Federal Tax Tables New'!$H$5+INDEX('Employee Register'!R:R,MATCH($A33,'Employee Register'!A:A,0))*'Federal Tax Tables New'!$H$6,0))</f>
        <v/>
      </c>
      <c r="AN33" s="51" t="str">
        <f t="shared" si="2"/>
        <v/>
      </c>
      <c r="AO33" s="139" t="str">
        <f>IF(OR(ISBLANK($A33),$A33=""),"",IF(OR(M33=0,AA33=1),0,CHOOSE(Z33,INDEX('Employee Register'!T:T,MATCH($A33,'Employee Register'!A:A,0)),INDEX('Employee Register'!N:N,MATCH($A33,'Employee Register'!A:A,0)))))</f>
        <v/>
      </c>
      <c r="AP33" s="51" t="str">
        <f>IF(OR(ISBLANK($A33),$A33=""),"",CHOOSE(AC33,0,(M33-O33)*Settings!$B$18))</f>
        <v/>
      </c>
      <c r="AQ33" s="84" t="str">
        <f t="shared" si="3"/>
        <v/>
      </c>
      <c r="AS33" s="190"/>
    </row>
    <row r="34" spans="1:45" s="204" customFormat="1" ht="15" customHeight="1" x14ac:dyDescent="0.2">
      <c r="A34" s="82"/>
      <c r="B34" s="50" t="str">
        <f>IF(OR(ISBLANK($A34),$A34=""),"",INDEX('Employee Register'!B:B,MATCH($A34,'Employee Register'!A:A,0),1))</f>
        <v/>
      </c>
      <c r="C34" s="46"/>
      <c r="D34" s="46"/>
      <c r="E34" s="29"/>
      <c r="F34" s="29"/>
      <c r="G34" s="29"/>
      <c r="H34" s="29"/>
      <c r="I34" s="47"/>
      <c r="J34" s="48"/>
      <c r="K34" s="48"/>
      <c r="L34" s="48"/>
      <c r="M34" s="83" t="str">
        <f>IF(OR(ISBLANK($A34),$A34=""),"",SUM($E34:$H34)*INDEX('Employee Register'!G:G,MATCH($A34,'Employee Register'!A:A,0),1)+IF(OR($X34,ISBLANK($X34)),$I34,0)*INDEX('Employee Register'!H:H,MATCH($A34,'Employee Register'!A:A,0),1)+J34)</f>
        <v/>
      </c>
      <c r="N34" s="83" t="str">
        <f>IF(OR(ISBLANK($A34),$A34=""),"",(M34-J34)*INDEX('Employee Register'!U:U,MATCH($A34,'Employee Register'!A:A,0),1))</f>
        <v/>
      </c>
      <c r="O34" s="142" t="str">
        <f>IF(OR(ISBLANK($A34),$A34=""),"",IF(M34=0,0,INDEX('Employee Register'!V:V,MATCH($A34,'Employee Register'!A:A,0),1)))</f>
        <v/>
      </c>
      <c r="P34" s="142" t="str">
        <f>IF(OR(ISBLANK($A34),$A34=""),"",IF(M34=0,0,INDEX('Employee Register'!W:W,MATCH($A34,'Employee Register'!A:A,0),1)+K34))</f>
        <v/>
      </c>
      <c r="Q34" s="83" t="str">
        <f t="shared" si="0"/>
        <v/>
      </c>
      <c r="R34" s="83" t="str">
        <f>IF(OR(ISBLANK($A34),$A34=""),"",INDEX('Employee Register'!Y:Y,MATCH($A34,'Employee Register'!A:A,0))*$Y34)</f>
        <v/>
      </c>
      <c r="S34" s="83" t="str">
        <f>IF(OR(ISBLANK($A34),$A34=""),"",INDEX('Employee Register'!Z:Z,MATCH($A34,'Employee Register'!A:A,0))*$Y34)</f>
        <v/>
      </c>
      <c r="T34" s="83" t="str">
        <f>IF(OR(ISBLANK($A34),$A34=""),"",IF(SUMIF($A$6:$A34,A34,$AP$6:$AP34)&lt;='Federal Tax Tables New'!$N$5,AP34,IF('Federal Tax Tables New'!$N$5-SUMIF($A$6:$A34,A34,$AP$6:$AP34)+AP34&lt;=0,0,'Federal Tax Tables New'!$N$5-SUMIF($A$6:$A34,A34,$AP$6:$AP34)+AP34)))</f>
        <v/>
      </c>
      <c r="U34" s="83" t="str">
        <f>IF(OR(ISBLANK($A34),$A34=""),"",CHOOSE(AC34,0,$M34*Settings!$B$19))</f>
        <v/>
      </c>
      <c r="V34" s="142" t="str">
        <f>IF(OR(ISBLANK($A34),$A34=""),"",IF(M34=0,0,INDEX('Employee Register'!$AA:$AA,MATCH($A34,'Employee Register'!$A:$A,0),1)))</f>
        <v/>
      </c>
      <c r="W34" s="142" t="str">
        <f>IF(OR(ISBLANK($A34),$A34=""),"",IF(M34=0,0,INDEX('Employee Register'!$AB:$AB,MATCH($A34,'Employee Register'!$A:$A,0),1)))</f>
        <v/>
      </c>
      <c r="X34" s="49" t="str">
        <f>IF(OR(ISBLANK($A34),$A34=""),"",INDEX('Employee Register'!I:I,MATCH($A34,'Employee Register'!A:A,0))="No")</f>
        <v/>
      </c>
      <c r="Y34" s="51" t="str">
        <f t="shared" si="5"/>
        <v/>
      </c>
      <c r="Z34" s="49" t="str">
        <f>IF(OR(ISBLANK($A34),$A34=""),"",MATCH(INDEX('Employee Register'!K:K,MATCH($A34,'Employee Register'!A:A,0)),Settings!$A$2:$A$3,0))</f>
        <v/>
      </c>
      <c r="AA34" s="49" t="str">
        <f>IF(OR(ISBLANK($A34),$A34=""),"",CHOOSE(Z34,MATCH(INDEX('Employee Register'!O:O,MATCH($A34,'Employee Register'!A:A,0)),Settings!$A$6:$A$9,0),MATCH(INDEX('Employee Register'!L:L,MATCH($A34,'Employee Register'!A:A,0)),Settings!$A$12:$A$15,0)))</f>
        <v/>
      </c>
      <c r="AB34" s="49" t="str">
        <f>IF(OR(ISBLANK($A34),$A34=""),"",CHOOSE(Z34,MATCH(INDEX('Employee Register'!P:P,MATCH($A34,'Employee Register'!A:A,0)),Settings!$A$22:$A$23,0),0))</f>
        <v/>
      </c>
      <c r="AC34" s="49" t="str">
        <f>IF(OR(ISBLANK($A34),$A34=""),"",MATCH(INDEX('Employee Register'!X:X,MATCH($A34,'Employee Register'!A:A,0)),Settings!$A$26:$A$27,0))</f>
        <v/>
      </c>
      <c r="AD34" s="49" t="str">
        <f>IF(OR(ISBLANK($A34),$A34=""),"",IF(Z34=2,INDEX('Employee Register'!M:M,MATCH($A34,'Employee Register'!A:A,0)),0))</f>
        <v/>
      </c>
      <c r="AE34" s="78" t="str">
        <f>IF(OR(ISBLANK($A34),$A34=""),"",$AD34*INDEX('Federal Tax Tables New'!$B$56:$B$63,MATCH(INDEX('Employee Register'!J:J,MATCH($A34,'Employee Register'!A:A,0)),'Federal Tax Tables New'!$A$56:$A$63,0),1))</f>
        <v/>
      </c>
      <c r="AF34" s="51" t="str">
        <f t="shared" si="1"/>
        <v/>
      </c>
      <c r="AG34" s="49" t="str">
        <f>IF(OR(ISBLANK($A34),$A34=""),"",INDEX('Federal Tax Tables New'!$C$56:$C$63,MATCH(INDEX('Employee Register'!J:J,MATCH($A34,'Employee Register'!A:A,0)),'Federal Tax Tables New'!$A$56:$A$63,0),1))</f>
        <v/>
      </c>
      <c r="AH34" s="139" t="str">
        <f>IF(OR(ISBLANK($A34),$A34=""),"",IF(AF34&lt;CHOOSE(Z34,INDEX('Employee Register'!S:S,MATCH($A34,'Employee Register'!A:A,0)),0),0,AF34*AG34-CHOOSE(Z34,INDEX('Employee Register'!S:S,MATCH($A34,'Employee Register'!A:A,0))*AG34,0)))</f>
        <v/>
      </c>
      <c r="AI34" s="51" t="str">
        <f>IF(OR(ISBLANK($A34),$A34=""),"",MAX(IF($Z34=1,CHOOSE(AB34,CHOOSE(AA34,0,INDEX('Federal Tax Tables New'!$F$33:$I$40,MATCH(AH34,'Federal Tax Tables New'!$F$33:$F$40,1),1),INDEX('Federal Tax Tables New'!$F$22:$I$29,MATCH(AH34,'Federal Tax Tables New'!$F$22:$F$29,1),1),INDEX('Federal Tax Tables New'!$F$44:$I$51,MATCH(AH34,'Federal Tax Tables New'!$F$44:$F$51,1),1)),CHOOSE(AA34,0,INDEX('Federal Tax Tables New'!$K$33:$N$40,MATCH(AH34,'Federal Tax Tables New'!$K$33:$K$40,1),1),INDEX('Federal Tax Tables New'!$K$22:$N$29,MATCH(AH34,'Federal Tax Tables New'!$K$22:$K$29,1),1),INDEX('Federal Tax Tables New'!$K$44:$N$51,MATCH(AH34,'Federal Tax Tables New'!$K$44:$K$51,1),1))),0),IF($Z34=2,CHOOSE(AA34,0,INDEX('Federal Tax Tables New'!$A$33:$D$40,MATCH(AH34,'Federal Tax Tables New'!$A$33:$A$40,1),1),INDEX('Federal Tax Tables New'!$A$22:$D$29,MATCH(AH34,'Federal Tax Tables New'!$A$22:$A$29,1),1),INDEX('Federal Tax Tables New'!$A$33:$D$40,MATCH(AH34,'Federal Tax Tables New'!$A$33:$A$40,1),1)),0)))</f>
        <v/>
      </c>
      <c r="AJ34" s="51" t="str">
        <f>IF(OR(ISBLANK($A34),$A34=""),"",MAX(IF($Z34=1,CHOOSE(AB34,CHOOSE(AA34,0,INDEX('Federal Tax Tables New'!$F$33:$I$40,MATCH(AH34,'Federal Tax Tables New'!$F$33:$F$40,1),3),INDEX('Federal Tax Tables New'!$F$22:$I$29,MATCH(AH34,'Federal Tax Tables New'!$F$22:$F$29,1),3),INDEX('Federal Tax Tables New'!$F$44:$I$51,MATCH(AH34,'Federal Tax Tables New'!$F$44:$F$51,1),3)),CHOOSE(AA34,0,INDEX('Federal Tax Tables New'!$K$33:$N$40,MATCH(AH34,'Federal Tax Tables New'!$K$33:$K$40,1),3),INDEX('Federal Tax Tables New'!$K$22:$N$29,MATCH(AH34,'Federal Tax Tables New'!$K$22:$K$29,1),3),INDEX('Federal Tax Tables New'!$K$44:$N$51,MATCH(AH34,'Federal Tax Tables New'!$K$44:$K$51,1),3))),0),IF($Z34=2,CHOOSE(AA34,0,INDEX('Federal Tax Tables New'!$A$33:$D$40,MATCH(AH34,'Federal Tax Tables New'!$A$33:$A$40,1),3),INDEX('Federal Tax Tables New'!$A$22:$D$29,MATCH(AH34,'Federal Tax Tables New'!$A$22:$A$29,1),3),INDEX('Federal Tax Tables New'!$A$33:$D$40,MATCH(AH34,'Federal Tax Tables New'!$A$33:$A$40,1),3)),0)))</f>
        <v/>
      </c>
      <c r="AK34" s="79" t="str">
        <f>IF(OR(ISBLANK($A34),$A34=""),"",MAX(IF($Z34=1,CHOOSE(AB34,CHOOSE(AA34,0,INDEX('Federal Tax Tables New'!$F$33:$I$40,MATCH(AH34,'Federal Tax Tables New'!$F$33:$F$40,1),4),INDEX('Federal Tax Tables New'!$F$22:$I$29,MATCH(AH34,'Federal Tax Tables New'!$F$22:$F$29,1),4),INDEX('Federal Tax Tables New'!$F$44:$I$51,MATCH(AH34,'Federal Tax Tables New'!$F$44:$F$51,1),4)),CHOOSE(AA34,0,INDEX('Federal Tax Tables New'!$K$33:$N$40,MATCH(AH34,'Federal Tax Tables New'!$K$33:$K$40,1),4),INDEX('Federal Tax Tables New'!$K$22:$N$29,MATCH(AH34,'Federal Tax Tables New'!$K$22:$K$29,1),4),INDEX('Federal Tax Tables New'!$K$44:$N$51,MATCH(AH34,'Federal Tax Tables New'!$K$44:$K$51,1),4))),0),IF($Z34=2,CHOOSE(AA34,0,INDEX('Federal Tax Tables New'!$A$33:$D$40,MATCH(AH34,'Federal Tax Tables New'!$A$33:$A$40,1),4),INDEX('Federal Tax Tables New'!$A$22:$D$29,MATCH(AH34,'Federal Tax Tables New'!$A$22:$A$29,1),4),INDEX('Federal Tax Tables New'!$A$33:$D$40,MATCH(AH34,'Federal Tax Tables New'!$A$33:$A$40,1),4)),0)))</f>
        <v/>
      </c>
      <c r="AL34" s="51" t="str">
        <f t="shared" si="6"/>
        <v/>
      </c>
      <c r="AM34" s="51" t="str">
        <f>IF(OR(ISBLANK($A34),$A34=""),"",CHOOSE(Z34,INDEX('Employee Register'!Q:Q,MATCH($A34,'Employee Register'!A:A,0))*'Federal Tax Tables New'!$H$5+INDEX('Employee Register'!R:R,MATCH($A34,'Employee Register'!A:A,0))*'Federal Tax Tables New'!$H$6,0))</f>
        <v/>
      </c>
      <c r="AN34" s="51" t="str">
        <f t="shared" si="2"/>
        <v/>
      </c>
      <c r="AO34" s="139" t="str">
        <f>IF(OR(ISBLANK($A34),$A34=""),"",IF(OR(M34=0,AA34=1),0,CHOOSE(Z34,INDEX('Employee Register'!T:T,MATCH($A34,'Employee Register'!A:A,0)),INDEX('Employee Register'!N:N,MATCH($A34,'Employee Register'!A:A,0)))))</f>
        <v/>
      </c>
      <c r="AP34" s="51" t="str">
        <f>IF(OR(ISBLANK($A34),$A34=""),"",CHOOSE(AC34,0,(M34-O34)*Settings!$B$18))</f>
        <v/>
      </c>
      <c r="AQ34" s="84" t="str">
        <f t="shared" si="3"/>
        <v/>
      </c>
      <c r="AS34" s="190"/>
    </row>
    <row r="35" spans="1:45" s="204" customFormat="1" ht="15" customHeight="1" x14ac:dyDescent="0.2">
      <c r="A35" s="82"/>
      <c r="B35" s="50" t="str">
        <f>IF(OR(ISBLANK($A35),$A35=""),"",INDEX('Employee Register'!B:B,MATCH($A35,'Employee Register'!A:A,0),1))</f>
        <v/>
      </c>
      <c r="C35" s="46"/>
      <c r="D35" s="46"/>
      <c r="E35" s="29"/>
      <c r="F35" s="29"/>
      <c r="G35" s="29"/>
      <c r="H35" s="29"/>
      <c r="I35" s="47"/>
      <c r="J35" s="48"/>
      <c r="K35" s="48"/>
      <c r="L35" s="48"/>
      <c r="M35" s="83" t="str">
        <f>IF(OR(ISBLANK($A35),$A35=""),"",SUM($E35:$H35)*INDEX('Employee Register'!G:G,MATCH($A35,'Employee Register'!A:A,0),1)+IF(OR($X35,ISBLANK($X35)),$I35,0)*INDEX('Employee Register'!H:H,MATCH($A35,'Employee Register'!A:A,0),1)+J35)</f>
        <v/>
      </c>
      <c r="N35" s="83" t="str">
        <f>IF(OR(ISBLANK($A35),$A35=""),"",(M35-J35)*INDEX('Employee Register'!U:U,MATCH($A35,'Employee Register'!A:A,0),1))</f>
        <v/>
      </c>
      <c r="O35" s="142" t="str">
        <f>IF(OR(ISBLANK($A35),$A35=""),"",IF(M35=0,0,INDEX('Employee Register'!V:V,MATCH($A35,'Employee Register'!A:A,0),1)))</f>
        <v/>
      </c>
      <c r="P35" s="142" t="str">
        <f>IF(OR(ISBLANK($A35),$A35=""),"",IF(M35=0,0,INDEX('Employee Register'!W:W,MATCH($A35,'Employee Register'!A:A,0),1)+K35))</f>
        <v/>
      </c>
      <c r="Q35" s="83" t="str">
        <f t="shared" si="0"/>
        <v/>
      </c>
      <c r="R35" s="83" t="str">
        <f>IF(OR(ISBLANK($A35),$A35=""),"",INDEX('Employee Register'!Y:Y,MATCH($A35,'Employee Register'!A:A,0))*$Y35)</f>
        <v/>
      </c>
      <c r="S35" s="83" t="str">
        <f>IF(OR(ISBLANK($A35),$A35=""),"",INDEX('Employee Register'!Z:Z,MATCH($A35,'Employee Register'!A:A,0))*$Y35)</f>
        <v/>
      </c>
      <c r="T35" s="83" t="str">
        <f>IF(OR(ISBLANK($A35),$A35=""),"",IF(SUMIF($A$6:$A35,A35,$AP$6:$AP35)&lt;='Federal Tax Tables New'!$N$5,AP35,IF('Federal Tax Tables New'!$N$5-SUMIF($A$6:$A35,A35,$AP$6:$AP35)+AP35&lt;=0,0,'Federal Tax Tables New'!$N$5-SUMIF($A$6:$A35,A35,$AP$6:$AP35)+AP35)))</f>
        <v/>
      </c>
      <c r="U35" s="83" t="str">
        <f>IF(OR(ISBLANK($A35),$A35=""),"",CHOOSE(AC35,0,$M35*Settings!$B$19))</f>
        <v/>
      </c>
      <c r="V35" s="142" t="str">
        <f>IF(OR(ISBLANK($A35),$A35=""),"",IF(M35=0,0,INDEX('Employee Register'!$AA:$AA,MATCH($A35,'Employee Register'!$A:$A,0),1)))</f>
        <v/>
      </c>
      <c r="W35" s="142" t="str">
        <f>IF(OR(ISBLANK($A35),$A35=""),"",IF(M35=0,0,INDEX('Employee Register'!$AB:$AB,MATCH($A35,'Employee Register'!$A:$A,0),1)))</f>
        <v/>
      </c>
      <c r="X35" s="49" t="str">
        <f>IF(OR(ISBLANK($A35),$A35=""),"",INDEX('Employee Register'!I:I,MATCH($A35,'Employee Register'!A:A,0))="No")</f>
        <v/>
      </c>
      <c r="Y35" s="51" t="str">
        <f t="shared" si="5"/>
        <v/>
      </c>
      <c r="Z35" s="49" t="str">
        <f>IF(OR(ISBLANK($A35),$A35=""),"",MATCH(INDEX('Employee Register'!K:K,MATCH($A35,'Employee Register'!A:A,0)),Settings!$A$2:$A$3,0))</f>
        <v/>
      </c>
      <c r="AA35" s="49" t="str">
        <f>IF(OR(ISBLANK($A35),$A35=""),"",CHOOSE(Z35,MATCH(INDEX('Employee Register'!O:O,MATCH($A35,'Employee Register'!A:A,0)),Settings!$A$6:$A$9,0),MATCH(INDEX('Employee Register'!L:L,MATCH($A35,'Employee Register'!A:A,0)),Settings!$A$12:$A$15,0)))</f>
        <v/>
      </c>
      <c r="AB35" s="49" t="str">
        <f>IF(OR(ISBLANK($A35),$A35=""),"",CHOOSE(Z35,MATCH(INDEX('Employee Register'!P:P,MATCH($A35,'Employee Register'!A:A,0)),Settings!$A$22:$A$23,0),0))</f>
        <v/>
      </c>
      <c r="AC35" s="49" t="str">
        <f>IF(OR(ISBLANK($A35),$A35=""),"",MATCH(INDEX('Employee Register'!X:X,MATCH($A35,'Employee Register'!A:A,0)),Settings!$A$26:$A$27,0))</f>
        <v/>
      </c>
      <c r="AD35" s="49" t="str">
        <f>IF(OR(ISBLANK($A35),$A35=""),"",IF(Z35=2,INDEX('Employee Register'!M:M,MATCH($A35,'Employee Register'!A:A,0)),0))</f>
        <v/>
      </c>
      <c r="AE35" s="78" t="str">
        <f>IF(OR(ISBLANK($A35),$A35=""),"",$AD35*INDEX('Federal Tax Tables New'!$B$56:$B$63,MATCH(INDEX('Employee Register'!J:J,MATCH($A35,'Employee Register'!A:A,0)),'Federal Tax Tables New'!$A$56:$A$63,0),1))</f>
        <v/>
      </c>
      <c r="AF35" s="51" t="str">
        <f t="shared" si="1"/>
        <v/>
      </c>
      <c r="AG35" s="49" t="str">
        <f>IF(OR(ISBLANK($A35),$A35=""),"",INDEX('Federal Tax Tables New'!$C$56:$C$63,MATCH(INDEX('Employee Register'!J:J,MATCH($A35,'Employee Register'!A:A,0)),'Federal Tax Tables New'!$A$56:$A$63,0),1))</f>
        <v/>
      </c>
      <c r="AH35" s="139" t="str">
        <f>IF(OR(ISBLANK($A35),$A35=""),"",IF(AF35&lt;CHOOSE(Z35,INDEX('Employee Register'!S:S,MATCH($A35,'Employee Register'!A:A,0)),0),0,AF35*AG35-CHOOSE(Z35,INDEX('Employee Register'!S:S,MATCH($A35,'Employee Register'!A:A,0))*AG35,0)))</f>
        <v/>
      </c>
      <c r="AI35" s="51" t="str">
        <f>IF(OR(ISBLANK($A35),$A35=""),"",MAX(IF($Z35=1,CHOOSE(AB35,CHOOSE(AA35,0,INDEX('Federal Tax Tables New'!$F$33:$I$40,MATCH(AH35,'Federal Tax Tables New'!$F$33:$F$40,1),1),INDEX('Federal Tax Tables New'!$F$22:$I$29,MATCH(AH35,'Federal Tax Tables New'!$F$22:$F$29,1),1),INDEX('Federal Tax Tables New'!$F$44:$I$51,MATCH(AH35,'Federal Tax Tables New'!$F$44:$F$51,1),1)),CHOOSE(AA35,0,INDEX('Federal Tax Tables New'!$K$33:$N$40,MATCH(AH35,'Federal Tax Tables New'!$K$33:$K$40,1),1),INDEX('Federal Tax Tables New'!$K$22:$N$29,MATCH(AH35,'Federal Tax Tables New'!$K$22:$K$29,1),1),INDEX('Federal Tax Tables New'!$K$44:$N$51,MATCH(AH35,'Federal Tax Tables New'!$K$44:$K$51,1),1))),0),IF($Z35=2,CHOOSE(AA35,0,INDEX('Federal Tax Tables New'!$A$33:$D$40,MATCH(AH35,'Federal Tax Tables New'!$A$33:$A$40,1),1),INDEX('Federal Tax Tables New'!$A$22:$D$29,MATCH(AH35,'Federal Tax Tables New'!$A$22:$A$29,1),1),INDEX('Federal Tax Tables New'!$A$33:$D$40,MATCH(AH35,'Federal Tax Tables New'!$A$33:$A$40,1),1)),0)))</f>
        <v/>
      </c>
      <c r="AJ35" s="51" t="str">
        <f>IF(OR(ISBLANK($A35),$A35=""),"",MAX(IF($Z35=1,CHOOSE(AB35,CHOOSE(AA35,0,INDEX('Federal Tax Tables New'!$F$33:$I$40,MATCH(AH35,'Federal Tax Tables New'!$F$33:$F$40,1),3),INDEX('Federal Tax Tables New'!$F$22:$I$29,MATCH(AH35,'Federal Tax Tables New'!$F$22:$F$29,1),3),INDEX('Federal Tax Tables New'!$F$44:$I$51,MATCH(AH35,'Federal Tax Tables New'!$F$44:$F$51,1),3)),CHOOSE(AA35,0,INDEX('Federal Tax Tables New'!$K$33:$N$40,MATCH(AH35,'Federal Tax Tables New'!$K$33:$K$40,1),3),INDEX('Federal Tax Tables New'!$K$22:$N$29,MATCH(AH35,'Federal Tax Tables New'!$K$22:$K$29,1),3),INDEX('Federal Tax Tables New'!$K$44:$N$51,MATCH(AH35,'Federal Tax Tables New'!$K$44:$K$51,1),3))),0),IF($Z35=2,CHOOSE(AA35,0,INDEX('Federal Tax Tables New'!$A$33:$D$40,MATCH(AH35,'Federal Tax Tables New'!$A$33:$A$40,1),3),INDEX('Federal Tax Tables New'!$A$22:$D$29,MATCH(AH35,'Federal Tax Tables New'!$A$22:$A$29,1),3),INDEX('Federal Tax Tables New'!$A$33:$D$40,MATCH(AH35,'Federal Tax Tables New'!$A$33:$A$40,1),3)),0)))</f>
        <v/>
      </c>
      <c r="AK35" s="79" t="str">
        <f>IF(OR(ISBLANK($A35),$A35=""),"",MAX(IF($Z35=1,CHOOSE(AB35,CHOOSE(AA35,0,INDEX('Federal Tax Tables New'!$F$33:$I$40,MATCH(AH35,'Federal Tax Tables New'!$F$33:$F$40,1),4),INDEX('Federal Tax Tables New'!$F$22:$I$29,MATCH(AH35,'Federal Tax Tables New'!$F$22:$F$29,1),4),INDEX('Federal Tax Tables New'!$F$44:$I$51,MATCH(AH35,'Federal Tax Tables New'!$F$44:$F$51,1),4)),CHOOSE(AA35,0,INDEX('Federal Tax Tables New'!$K$33:$N$40,MATCH(AH35,'Federal Tax Tables New'!$K$33:$K$40,1),4),INDEX('Federal Tax Tables New'!$K$22:$N$29,MATCH(AH35,'Federal Tax Tables New'!$K$22:$K$29,1),4),INDEX('Federal Tax Tables New'!$K$44:$N$51,MATCH(AH35,'Federal Tax Tables New'!$K$44:$K$51,1),4))),0),IF($Z35=2,CHOOSE(AA35,0,INDEX('Federal Tax Tables New'!$A$33:$D$40,MATCH(AH35,'Federal Tax Tables New'!$A$33:$A$40,1),4),INDEX('Federal Tax Tables New'!$A$22:$D$29,MATCH(AH35,'Federal Tax Tables New'!$A$22:$A$29,1),4),INDEX('Federal Tax Tables New'!$A$33:$D$40,MATCH(AH35,'Federal Tax Tables New'!$A$33:$A$40,1),4)),0)))</f>
        <v/>
      </c>
      <c r="AL35" s="51" t="str">
        <f t="shared" si="6"/>
        <v/>
      </c>
      <c r="AM35" s="51" t="str">
        <f>IF(OR(ISBLANK($A35),$A35=""),"",CHOOSE(Z35,INDEX('Employee Register'!Q:Q,MATCH($A35,'Employee Register'!A:A,0))*'Federal Tax Tables New'!$H$5+INDEX('Employee Register'!R:R,MATCH($A35,'Employee Register'!A:A,0))*'Federal Tax Tables New'!$H$6,0))</f>
        <v/>
      </c>
      <c r="AN35" s="51" t="str">
        <f t="shared" si="2"/>
        <v/>
      </c>
      <c r="AO35" s="139" t="str">
        <f>IF(OR(ISBLANK($A35),$A35=""),"",IF(OR(M35=0,AA35=1),0,CHOOSE(Z35,INDEX('Employee Register'!T:T,MATCH($A35,'Employee Register'!A:A,0)),INDEX('Employee Register'!N:N,MATCH($A35,'Employee Register'!A:A,0)))))</f>
        <v/>
      </c>
      <c r="AP35" s="51" t="str">
        <f>IF(OR(ISBLANK($A35),$A35=""),"",CHOOSE(AC35,0,(M35-O35)*Settings!$B$18))</f>
        <v/>
      </c>
      <c r="AQ35" s="84" t="str">
        <f t="shared" si="3"/>
        <v/>
      </c>
      <c r="AS35" s="190"/>
    </row>
    <row r="36" spans="1:45" s="204" customFormat="1" ht="15" customHeight="1" x14ac:dyDescent="0.2">
      <c r="A36" s="82"/>
      <c r="B36" s="50" t="str">
        <f>IF(OR(ISBLANK($A36),$A36=""),"",INDEX('Employee Register'!B:B,MATCH($A36,'Employee Register'!A:A,0),1))</f>
        <v/>
      </c>
      <c r="C36" s="46"/>
      <c r="D36" s="46"/>
      <c r="E36" s="29"/>
      <c r="F36" s="29"/>
      <c r="G36" s="29"/>
      <c r="H36" s="29"/>
      <c r="I36" s="47"/>
      <c r="J36" s="48"/>
      <c r="K36" s="48"/>
      <c r="L36" s="48"/>
      <c r="M36" s="83" t="str">
        <f>IF(OR(ISBLANK($A36),$A36=""),"",SUM($E36:$H36)*INDEX('Employee Register'!G:G,MATCH($A36,'Employee Register'!A:A,0),1)+IF(OR($X36,ISBLANK($X36)),$I36,0)*INDEX('Employee Register'!H:H,MATCH($A36,'Employee Register'!A:A,0),1)+J36)</f>
        <v/>
      </c>
      <c r="N36" s="83" t="str">
        <f>IF(OR(ISBLANK($A36),$A36=""),"",(M36-J36)*INDEX('Employee Register'!U:U,MATCH($A36,'Employee Register'!A:A,0),1))</f>
        <v/>
      </c>
      <c r="O36" s="142" t="str">
        <f>IF(OR(ISBLANK($A36),$A36=""),"",IF(M36=0,0,INDEX('Employee Register'!V:V,MATCH($A36,'Employee Register'!A:A,0),1)))</f>
        <v/>
      </c>
      <c r="P36" s="142" t="str">
        <f>IF(OR(ISBLANK($A36),$A36=""),"",IF(M36=0,0,INDEX('Employee Register'!W:W,MATCH($A36,'Employee Register'!A:A,0),1)+K36))</f>
        <v/>
      </c>
      <c r="Q36" s="83" t="str">
        <f t="shared" si="0"/>
        <v/>
      </c>
      <c r="R36" s="83" t="str">
        <f>IF(OR(ISBLANK($A36),$A36=""),"",INDEX('Employee Register'!Y:Y,MATCH($A36,'Employee Register'!A:A,0))*$Y36)</f>
        <v/>
      </c>
      <c r="S36" s="83" t="str">
        <f>IF(OR(ISBLANK($A36),$A36=""),"",INDEX('Employee Register'!Z:Z,MATCH($A36,'Employee Register'!A:A,0))*$Y36)</f>
        <v/>
      </c>
      <c r="T36" s="83" t="str">
        <f>IF(OR(ISBLANK($A36),$A36=""),"",IF(SUMIF($A$6:$A36,A36,$AP$6:$AP36)&lt;='Federal Tax Tables New'!$N$5,AP36,IF('Federal Tax Tables New'!$N$5-SUMIF($A$6:$A36,A36,$AP$6:$AP36)+AP36&lt;=0,0,'Federal Tax Tables New'!$N$5-SUMIF($A$6:$A36,A36,$AP$6:$AP36)+AP36)))</f>
        <v/>
      </c>
      <c r="U36" s="83" t="str">
        <f>IF(OR(ISBLANK($A36),$A36=""),"",CHOOSE(AC36,0,$M36*Settings!$B$19))</f>
        <v/>
      </c>
      <c r="V36" s="142" t="str">
        <f>IF(OR(ISBLANK($A36),$A36=""),"",IF(M36=0,0,INDEX('Employee Register'!$AA:$AA,MATCH($A36,'Employee Register'!$A:$A,0),1)))</f>
        <v/>
      </c>
      <c r="W36" s="142" t="str">
        <f>IF(OR(ISBLANK($A36),$A36=""),"",IF(M36=0,0,INDEX('Employee Register'!$AB:$AB,MATCH($A36,'Employee Register'!$A:$A,0),1)))</f>
        <v/>
      </c>
      <c r="X36" s="49" t="str">
        <f>IF(OR(ISBLANK($A36),$A36=""),"",INDEX('Employee Register'!I:I,MATCH($A36,'Employee Register'!A:A,0))="No")</f>
        <v/>
      </c>
      <c r="Y36" s="51" t="str">
        <f t="shared" si="5"/>
        <v/>
      </c>
      <c r="Z36" s="49" t="str">
        <f>IF(OR(ISBLANK($A36),$A36=""),"",MATCH(INDEX('Employee Register'!K:K,MATCH($A36,'Employee Register'!A:A,0)),Settings!$A$2:$A$3,0))</f>
        <v/>
      </c>
      <c r="AA36" s="49" t="str">
        <f>IF(OR(ISBLANK($A36),$A36=""),"",CHOOSE(Z36,MATCH(INDEX('Employee Register'!O:O,MATCH($A36,'Employee Register'!A:A,0)),Settings!$A$6:$A$9,0),MATCH(INDEX('Employee Register'!L:L,MATCH($A36,'Employee Register'!A:A,0)),Settings!$A$12:$A$15,0)))</f>
        <v/>
      </c>
      <c r="AB36" s="49" t="str">
        <f>IF(OR(ISBLANK($A36),$A36=""),"",CHOOSE(Z36,MATCH(INDEX('Employee Register'!P:P,MATCH($A36,'Employee Register'!A:A,0)),Settings!$A$22:$A$23,0),0))</f>
        <v/>
      </c>
      <c r="AC36" s="49" t="str">
        <f>IF(OR(ISBLANK($A36),$A36=""),"",MATCH(INDEX('Employee Register'!X:X,MATCH($A36,'Employee Register'!A:A,0)),Settings!$A$26:$A$27,0))</f>
        <v/>
      </c>
      <c r="AD36" s="49" t="str">
        <f>IF(OR(ISBLANK($A36),$A36=""),"",IF(Z36=2,INDEX('Employee Register'!M:M,MATCH($A36,'Employee Register'!A:A,0)),0))</f>
        <v/>
      </c>
      <c r="AE36" s="78" t="str">
        <f>IF(OR(ISBLANK($A36),$A36=""),"",$AD36*INDEX('Federal Tax Tables New'!$B$56:$B$63,MATCH(INDEX('Employee Register'!J:J,MATCH($A36,'Employee Register'!A:A,0)),'Federal Tax Tables New'!$A$56:$A$63,0),1))</f>
        <v/>
      </c>
      <c r="AF36" s="51" t="str">
        <f t="shared" si="1"/>
        <v/>
      </c>
      <c r="AG36" s="49" t="str">
        <f>IF(OR(ISBLANK($A36),$A36=""),"",INDEX('Federal Tax Tables New'!$C$56:$C$63,MATCH(INDEX('Employee Register'!J:J,MATCH($A36,'Employee Register'!A:A,0)),'Federal Tax Tables New'!$A$56:$A$63,0),1))</f>
        <v/>
      </c>
      <c r="AH36" s="139" t="str">
        <f>IF(OR(ISBLANK($A36),$A36=""),"",IF(AF36&lt;CHOOSE(Z36,INDEX('Employee Register'!S:S,MATCH($A36,'Employee Register'!A:A,0)),0),0,AF36*AG36-CHOOSE(Z36,INDEX('Employee Register'!S:S,MATCH($A36,'Employee Register'!A:A,0))*AG36,0)))</f>
        <v/>
      </c>
      <c r="AI36" s="51" t="str">
        <f>IF(OR(ISBLANK($A36),$A36=""),"",MAX(IF($Z36=1,CHOOSE(AB36,CHOOSE(AA36,0,INDEX('Federal Tax Tables New'!$F$33:$I$40,MATCH(AH36,'Federal Tax Tables New'!$F$33:$F$40,1),1),INDEX('Federal Tax Tables New'!$F$22:$I$29,MATCH(AH36,'Federal Tax Tables New'!$F$22:$F$29,1),1),INDEX('Federal Tax Tables New'!$F$44:$I$51,MATCH(AH36,'Federal Tax Tables New'!$F$44:$F$51,1),1)),CHOOSE(AA36,0,INDEX('Federal Tax Tables New'!$K$33:$N$40,MATCH(AH36,'Federal Tax Tables New'!$K$33:$K$40,1),1),INDEX('Federal Tax Tables New'!$K$22:$N$29,MATCH(AH36,'Federal Tax Tables New'!$K$22:$K$29,1),1),INDEX('Federal Tax Tables New'!$K$44:$N$51,MATCH(AH36,'Federal Tax Tables New'!$K$44:$K$51,1),1))),0),IF($Z36=2,CHOOSE(AA36,0,INDEX('Federal Tax Tables New'!$A$33:$D$40,MATCH(AH36,'Federal Tax Tables New'!$A$33:$A$40,1),1),INDEX('Federal Tax Tables New'!$A$22:$D$29,MATCH(AH36,'Federal Tax Tables New'!$A$22:$A$29,1),1),INDEX('Federal Tax Tables New'!$A$33:$D$40,MATCH(AH36,'Federal Tax Tables New'!$A$33:$A$40,1),1)),0)))</f>
        <v/>
      </c>
      <c r="AJ36" s="51" t="str">
        <f>IF(OR(ISBLANK($A36),$A36=""),"",MAX(IF($Z36=1,CHOOSE(AB36,CHOOSE(AA36,0,INDEX('Federal Tax Tables New'!$F$33:$I$40,MATCH(AH36,'Federal Tax Tables New'!$F$33:$F$40,1),3),INDEX('Federal Tax Tables New'!$F$22:$I$29,MATCH(AH36,'Federal Tax Tables New'!$F$22:$F$29,1),3),INDEX('Federal Tax Tables New'!$F$44:$I$51,MATCH(AH36,'Federal Tax Tables New'!$F$44:$F$51,1),3)),CHOOSE(AA36,0,INDEX('Federal Tax Tables New'!$K$33:$N$40,MATCH(AH36,'Federal Tax Tables New'!$K$33:$K$40,1),3),INDEX('Federal Tax Tables New'!$K$22:$N$29,MATCH(AH36,'Federal Tax Tables New'!$K$22:$K$29,1),3),INDEX('Federal Tax Tables New'!$K$44:$N$51,MATCH(AH36,'Federal Tax Tables New'!$K$44:$K$51,1),3))),0),IF($Z36=2,CHOOSE(AA36,0,INDEX('Federal Tax Tables New'!$A$33:$D$40,MATCH(AH36,'Federal Tax Tables New'!$A$33:$A$40,1),3),INDEX('Federal Tax Tables New'!$A$22:$D$29,MATCH(AH36,'Federal Tax Tables New'!$A$22:$A$29,1),3),INDEX('Federal Tax Tables New'!$A$33:$D$40,MATCH(AH36,'Federal Tax Tables New'!$A$33:$A$40,1),3)),0)))</f>
        <v/>
      </c>
      <c r="AK36" s="79" t="str">
        <f>IF(OR(ISBLANK($A36),$A36=""),"",MAX(IF($Z36=1,CHOOSE(AB36,CHOOSE(AA36,0,INDEX('Federal Tax Tables New'!$F$33:$I$40,MATCH(AH36,'Federal Tax Tables New'!$F$33:$F$40,1),4),INDEX('Federal Tax Tables New'!$F$22:$I$29,MATCH(AH36,'Federal Tax Tables New'!$F$22:$F$29,1),4),INDEX('Federal Tax Tables New'!$F$44:$I$51,MATCH(AH36,'Federal Tax Tables New'!$F$44:$F$51,1),4)),CHOOSE(AA36,0,INDEX('Federal Tax Tables New'!$K$33:$N$40,MATCH(AH36,'Federal Tax Tables New'!$K$33:$K$40,1),4),INDEX('Federal Tax Tables New'!$K$22:$N$29,MATCH(AH36,'Federal Tax Tables New'!$K$22:$K$29,1),4),INDEX('Federal Tax Tables New'!$K$44:$N$51,MATCH(AH36,'Federal Tax Tables New'!$K$44:$K$51,1),4))),0),IF($Z36=2,CHOOSE(AA36,0,INDEX('Federal Tax Tables New'!$A$33:$D$40,MATCH(AH36,'Federal Tax Tables New'!$A$33:$A$40,1),4),INDEX('Federal Tax Tables New'!$A$22:$D$29,MATCH(AH36,'Federal Tax Tables New'!$A$22:$A$29,1),4),INDEX('Federal Tax Tables New'!$A$33:$D$40,MATCH(AH36,'Federal Tax Tables New'!$A$33:$A$40,1),4)),0)))</f>
        <v/>
      </c>
      <c r="AL36" s="51" t="str">
        <f t="shared" si="6"/>
        <v/>
      </c>
      <c r="AM36" s="51" t="str">
        <f>IF(OR(ISBLANK($A36),$A36=""),"",CHOOSE(Z36,INDEX('Employee Register'!Q:Q,MATCH($A36,'Employee Register'!A:A,0))*'Federal Tax Tables New'!$H$5+INDEX('Employee Register'!R:R,MATCH($A36,'Employee Register'!A:A,0))*'Federal Tax Tables New'!$H$6,0))</f>
        <v/>
      </c>
      <c r="AN36" s="51" t="str">
        <f t="shared" si="2"/>
        <v/>
      </c>
      <c r="AO36" s="139" t="str">
        <f>IF(OR(ISBLANK($A36),$A36=""),"",IF(OR(M36=0,AA36=1),0,CHOOSE(Z36,INDEX('Employee Register'!T:T,MATCH($A36,'Employee Register'!A:A,0)),INDEX('Employee Register'!N:N,MATCH($A36,'Employee Register'!A:A,0)))))</f>
        <v/>
      </c>
      <c r="AP36" s="51" t="str">
        <f>IF(OR(ISBLANK($A36),$A36=""),"",CHOOSE(AC36,0,(M36-O36)*Settings!$B$18))</f>
        <v/>
      </c>
      <c r="AQ36" s="84" t="str">
        <f t="shared" si="3"/>
        <v/>
      </c>
      <c r="AS36" s="190"/>
    </row>
    <row r="37" spans="1:45" s="204" customFormat="1" ht="15" customHeight="1" x14ac:dyDescent="0.2">
      <c r="A37" s="82"/>
      <c r="B37" s="50" t="str">
        <f>IF(OR(ISBLANK($A37),$A37=""),"",INDEX('Employee Register'!B:B,MATCH($A37,'Employee Register'!A:A,0),1))</f>
        <v/>
      </c>
      <c r="C37" s="46"/>
      <c r="D37" s="46"/>
      <c r="E37" s="29"/>
      <c r="F37" s="29"/>
      <c r="G37" s="29"/>
      <c r="H37" s="29"/>
      <c r="I37" s="47"/>
      <c r="J37" s="48"/>
      <c r="K37" s="48"/>
      <c r="L37" s="48"/>
      <c r="M37" s="83" t="str">
        <f>IF(OR(ISBLANK($A37),$A37=""),"",SUM($E37:$H37)*INDEX('Employee Register'!G:G,MATCH($A37,'Employee Register'!A:A,0),1)+IF(OR($X37,ISBLANK($X37)),$I37,0)*INDEX('Employee Register'!H:H,MATCH($A37,'Employee Register'!A:A,0),1)+J37)</f>
        <v/>
      </c>
      <c r="N37" s="83" t="str">
        <f>IF(OR(ISBLANK($A37),$A37=""),"",(M37-J37)*INDEX('Employee Register'!U:U,MATCH($A37,'Employee Register'!A:A,0),1))</f>
        <v/>
      </c>
      <c r="O37" s="142" t="str">
        <f>IF(OR(ISBLANK($A37),$A37=""),"",IF(M37=0,0,INDEX('Employee Register'!V:V,MATCH($A37,'Employee Register'!A:A,0),1)))</f>
        <v/>
      </c>
      <c r="P37" s="142" t="str">
        <f>IF(OR(ISBLANK($A37),$A37=""),"",IF(M37=0,0,INDEX('Employee Register'!W:W,MATCH($A37,'Employee Register'!A:A,0),1)+K37))</f>
        <v/>
      </c>
      <c r="Q37" s="83" t="str">
        <f t="shared" si="0"/>
        <v/>
      </c>
      <c r="R37" s="83" t="str">
        <f>IF(OR(ISBLANK($A37),$A37=""),"",INDEX('Employee Register'!Y:Y,MATCH($A37,'Employee Register'!A:A,0))*$Y37)</f>
        <v/>
      </c>
      <c r="S37" s="83" t="str">
        <f>IF(OR(ISBLANK($A37),$A37=""),"",INDEX('Employee Register'!Z:Z,MATCH($A37,'Employee Register'!A:A,0))*$Y37)</f>
        <v/>
      </c>
      <c r="T37" s="83" t="str">
        <f>IF(OR(ISBLANK($A37),$A37=""),"",IF(SUMIF($A$6:$A37,A37,$AP$6:$AP37)&lt;='Federal Tax Tables New'!$N$5,AP37,IF('Federal Tax Tables New'!$N$5-SUMIF($A$6:$A37,A37,$AP$6:$AP37)+AP37&lt;=0,0,'Federal Tax Tables New'!$N$5-SUMIF($A$6:$A37,A37,$AP$6:$AP37)+AP37)))</f>
        <v/>
      </c>
      <c r="U37" s="83" t="str">
        <f>IF(OR(ISBLANK($A37),$A37=""),"",CHOOSE(AC37,0,$M37*Settings!$B$19))</f>
        <v/>
      </c>
      <c r="V37" s="142" t="str">
        <f>IF(OR(ISBLANK($A37),$A37=""),"",IF(M37=0,0,INDEX('Employee Register'!$AA:$AA,MATCH($A37,'Employee Register'!$A:$A,0),1)))</f>
        <v/>
      </c>
      <c r="W37" s="142" t="str">
        <f>IF(OR(ISBLANK($A37),$A37=""),"",IF(M37=0,0,INDEX('Employee Register'!$AB:$AB,MATCH($A37,'Employee Register'!$A:$A,0),1)))</f>
        <v/>
      </c>
      <c r="X37" s="49" t="str">
        <f>IF(OR(ISBLANK($A37),$A37=""),"",INDEX('Employee Register'!I:I,MATCH($A37,'Employee Register'!A:A,0))="No")</f>
        <v/>
      </c>
      <c r="Y37" s="51" t="str">
        <f t="shared" si="5"/>
        <v/>
      </c>
      <c r="Z37" s="49" t="str">
        <f>IF(OR(ISBLANK($A37),$A37=""),"",MATCH(INDEX('Employee Register'!K:K,MATCH($A37,'Employee Register'!A:A,0)),Settings!$A$2:$A$3,0))</f>
        <v/>
      </c>
      <c r="AA37" s="49" t="str">
        <f>IF(OR(ISBLANK($A37),$A37=""),"",CHOOSE(Z37,MATCH(INDEX('Employee Register'!O:O,MATCH($A37,'Employee Register'!A:A,0)),Settings!$A$6:$A$9,0),MATCH(INDEX('Employee Register'!L:L,MATCH($A37,'Employee Register'!A:A,0)),Settings!$A$12:$A$15,0)))</f>
        <v/>
      </c>
      <c r="AB37" s="49" t="str">
        <f>IF(OR(ISBLANK($A37),$A37=""),"",CHOOSE(Z37,MATCH(INDEX('Employee Register'!P:P,MATCH($A37,'Employee Register'!A:A,0)),Settings!$A$22:$A$23,0),0))</f>
        <v/>
      </c>
      <c r="AC37" s="49" t="str">
        <f>IF(OR(ISBLANK($A37),$A37=""),"",MATCH(INDEX('Employee Register'!X:X,MATCH($A37,'Employee Register'!A:A,0)),Settings!$A$26:$A$27,0))</f>
        <v/>
      </c>
      <c r="AD37" s="49" t="str">
        <f>IF(OR(ISBLANK($A37),$A37=""),"",IF(Z37=2,INDEX('Employee Register'!M:M,MATCH($A37,'Employee Register'!A:A,0)),0))</f>
        <v/>
      </c>
      <c r="AE37" s="78" t="str">
        <f>IF(OR(ISBLANK($A37),$A37=""),"",$AD37*INDEX('Federal Tax Tables New'!$B$56:$B$63,MATCH(INDEX('Employee Register'!J:J,MATCH($A37,'Employee Register'!A:A,0)),'Federal Tax Tables New'!$A$56:$A$63,0),1))</f>
        <v/>
      </c>
      <c r="AF37" s="51" t="str">
        <f t="shared" si="1"/>
        <v/>
      </c>
      <c r="AG37" s="49" t="str">
        <f>IF(OR(ISBLANK($A37),$A37=""),"",INDEX('Federal Tax Tables New'!$C$56:$C$63,MATCH(INDEX('Employee Register'!J:J,MATCH($A37,'Employee Register'!A:A,0)),'Federal Tax Tables New'!$A$56:$A$63,0),1))</f>
        <v/>
      </c>
      <c r="AH37" s="139" t="str">
        <f>IF(OR(ISBLANK($A37),$A37=""),"",IF(AF37&lt;CHOOSE(Z37,INDEX('Employee Register'!S:S,MATCH($A37,'Employee Register'!A:A,0)),0),0,AF37*AG37-CHOOSE(Z37,INDEX('Employee Register'!S:S,MATCH($A37,'Employee Register'!A:A,0))*AG37,0)))</f>
        <v/>
      </c>
      <c r="AI37" s="51" t="str">
        <f>IF(OR(ISBLANK($A37),$A37=""),"",MAX(IF($Z37=1,CHOOSE(AB37,CHOOSE(AA37,0,INDEX('Federal Tax Tables New'!$F$33:$I$40,MATCH(AH37,'Federal Tax Tables New'!$F$33:$F$40,1),1),INDEX('Federal Tax Tables New'!$F$22:$I$29,MATCH(AH37,'Federal Tax Tables New'!$F$22:$F$29,1),1),INDEX('Federal Tax Tables New'!$F$44:$I$51,MATCH(AH37,'Federal Tax Tables New'!$F$44:$F$51,1),1)),CHOOSE(AA37,0,INDEX('Federal Tax Tables New'!$K$33:$N$40,MATCH(AH37,'Federal Tax Tables New'!$K$33:$K$40,1),1),INDEX('Federal Tax Tables New'!$K$22:$N$29,MATCH(AH37,'Federal Tax Tables New'!$K$22:$K$29,1),1),INDEX('Federal Tax Tables New'!$K$44:$N$51,MATCH(AH37,'Federal Tax Tables New'!$K$44:$K$51,1),1))),0),IF($Z37=2,CHOOSE(AA37,0,INDEX('Federal Tax Tables New'!$A$33:$D$40,MATCH(AH37,'Federal Tax Tables New'!$A$33:$A$40,1),1),INDEX('Federal Tax Tables New'!$A$22:$D$29,MATCH(AH37,'Federal Tax Tables New'!$A$22:$A$29,1),1),INDEX('Federal Tax Tables New'!$A$33:$D$40,MATCH(AH37,'Federal Tax Tables New'!$A$33:$A$40,1),1)),0)))</f>
        <v/>
      </c>
      <c r="AJ37" s="51" t="str">
        <f>IF(OR(ISBLANK($A37),$A37=""),"",MAX(IF($Z37=1,CHOOSE(AB37,CHOOSE(AA37,0,INDEX('Federal Tax Tables New'!$F$33:$I$40,MATCH(AH37,'Federal Tax Tables New'!$F$33:$F$40,1),3),INDEX('Federal Tax Tables New'!$F$22:$I$29,MATCH(AH37,'Federal Tax Tables New'!$F$22:$F$29,1),3),INDEX('Federal Tax Tables New'!$F$44:$I$51,MATCH(AH37,'Federal Tax Tables New'!$F$44:$F$51,1),3)),CHOOSE(AA37,0,INDEX('Federal Tax Tables New'!$K$33:$N$40,MATCH(AH37,'Federal Tax Tables New'!$K$33:$K$40,1),3),INDEX('Federal Tax Tables New'!$K$22:$N$29,MATCH(AH37,'Federal Tax Tables New'!$K$22:$K$29,1),3),INDEX('Federal Tax Tables New'!$K$44:$N$51,MATCH(AH37,'Federal Tax Tables New'!$K$44:$K$51,1),3))),0),IF($Z37=2,CHOOSE(AA37,0,INDEX('Federal Tax Tables New'!$A$33:$D$40,MATCH(AH37,'Federal Tax Tables New'!$A$33:$A$40,1),3),INDEX('Federal Tax Tables New'!$A$22:$D$29,MATCH(AH37,'Federal Tax Tables New'!$A$22:$A$29,1),3),INDEX('Federal Tax Tables New'!$A$33:$D$40,MATCH(AH37,'Federal Tax Tables New'!$A$33:$A$40,1),3)),0)))</f>
        <v/>
      </c>
      <c r="AK37" s="79" t="str">
        <f>IF(OR(ISBLANK($A37),$A37=""),"",MAX(IF($Z37=1,CHOOSE(AB37,CHOOSE(AA37,0,INDEX('Federal Tax Tables New'!$F$33:$I$40,MATCH(AH37,'Federal Tax Tables New'!$F$33:$F$40,1),4),INDEX('Federal Tax Tables New'!$F$22:$I$29,MATCH(AH37,'Federal Tax Tables New'!$F$22:$F$29,1),4),INDEX('Federal Tax Tables New'!$F$44:$I$51,MATCH(AH37,'Federal Tax Tables New'!$F$44:$F$51,1),4)),CHOOSE(AA37,0,INDEX('Federal Tax Tables New'!$K$33:$N$40,MATCH(AH37,'Federal Tax Tables New'!$K$33:$K$40,1),4),INDEX('Federal Tax Tables New'!$K$22:$N$29,MATCH(AH37,'Federal Tax Tables New'!$K$22:$K$29,1),4),INDEX('Federal Tax Tables New'!$K$44:$N$51,MATCH(AH37,'Federal Tax Tables New'!$K$44:$K$51,1),4))),0),IF($Z37=2,CHOOSE(AA37,0,INDEX('Federal Tax Tables New'!$A$33:$D$40,MATCH(AH37,'Federal Tax Tables New'!$A$33:$A$40,1),4),INDEX('Federal Tax Tables New'!$A$22:$D$29,MATCH(AH37,'Federal Tax Tables New'!$A$22:$A$29,1),4),INDEX('Federal Tax Tables New'!$A$33:$D$40,MATCH(AH37,'Federal Tax Tables New'!$A$33:$A$40,1),4)),0)))</f>
        <v/>
      </c>
      <c r="AL37" s="51" t="str">
        <f t="shared" si="6"/>
        <v/>
      </c>
      <c r="AM37" s="51" t="str">
        <f>IF(OR(ISBLANK($A37),$A37=""),"",CHOOSE(Z37,INDEX('Employee Register'!Q:Q,MATCH($A37,'Employee Register'!A:A,0))*'Federal Tax Tables New'!$H$5+INDEX('Employee Register'!R:R,MATCH($A37,'Employee Register'!A:A,0))*'Federal Tax Tables New'!$H$6,0))</f>
        <v/>
      </c>
      <c r="AN37" s="51" t="str">
        <f t="shared" si="2"/>
        <v/>
      </c>
      <c r="AO37" s="139" t="str">
        <f>IF(OR(ISBLANK($A37),$A37=""),"",IF(OR(M37=0,AA37=1),0,CHOOSE(Z37,INDEX('Employee Register'!T:T,MATCH($A37,'Employee Register'!A:A,0)),INDEX('Employee Register'!N:N,MATCH($A37,'Employee Register'!A:A,0)))))</f>
        <v/>
      </c>
      <c r="AP37" s="51" t="str">
        <f>IF(OR(ISBLANK($A37),$A37=""),"",CHOOSE(AC37,0,(M37-O37)*Settings!$B$18))</f>
        <v/>
      </c>
      <c r="AQ37" s="84" t="str">
        <f t="shared" si="3"/>
        <v/>
      </c>
      <c r="AS37" s="190"/>
    </row>
    <row r="38" spans="1:45" s="204" customFormat="1" ht="15" customHeight="1" x14ac:dyDescent="0.2">
      <c r="A38" s="82"/>
      <c r="B38" s="50" t="str">
        <f>IF(OR(ISBLANK($A38),$A38=""),"",INDEX('Employee Register'!B:B,MATCH($A38,'Employee Register'!A:A,0),1))</f>
        <v/>
      </c>
      <c r="C38" s="46"/>
      <c r="D38" s="46"/>
      <c r="E38" s="29"/>
      <c r="F38" s="29"/>
      <c r="G38" s="29"/>
      <c r="H38" s="29"/>
      <c r="I38" s="47"/>
      <c r="J38" s="48"/>
      <c r="K38" s="48"/>
      <c r="L38" s="48"/>
      <c r="M38" s="83" t="str">
        <f>IF(OR(ISBLANK($A38),$A38=""),"",SUM($E38:$H38)*INDEX('Employee Register'!G:G,MATCH($A38,'Employee Register'!A:A,0),1)+IF(OR($X38,ISBLANK($X38)),$I38,0)*INDEX('Employee Register'!H:H,MATCH($A38,'Employee Register'!A:A,0),1)+J38)</f>
        <v/>
      </c>
      <c r="N38" s="83" t="str">
        <f>IF(OR(ISBLANK($A38),$A38=""),"",(M38-J38)*INDEX('Employee Register'!U:U,MATCH($A38,'Employee Register'!A:A,0),1))</f>
        <v/>
      </c>
      <c r="O38" s="142" t="str">
        <f>IF(OR(ISBLANK($A38),$A38=""),"",IF(M38=0,0,INDEX('Employee Register'!V:V,MATCH($A38,'Employee Register'!A:A,0),1)))</f>
        <v/>
      </c>
      <c r="P38" s="142" t="str">
        <f>IF(OR(ISBLANK($A38),$A38=""),"",IF(M38=0,0,INDEX('Employee Register'!W:W,MATCH($A38,'Employee Register'!A:A,0),1)+K38))</f>
        <v/>
      </c>
      <c r="Q38" s="83" t="str">
        <f t="shared" ref="Q38:Q69" si="7">IF(OR(ISBLANK($A38),$A38=""),"",CHOOSE(Z38,AN38/AG38,AL38/AG38)+AO38)</f>
        <v/>
      </c>
      <c r="R38" s="83" t="str">
        <f>IF(OR(ISBLANK($A38),$A38=""),"",INDEX('Employee Register'!Y:Y,MATCH($A38,'Employee Register'!A:A,0))*$Y38)</f>
        <v/>
      </c>
      <c r="S38" s="83" t="str">
        <f>IF(OR(ISBLANK($A38),$A38=""),"",INDEX('Employee Register'!Z:Z,MATCH($A38,'Employee Register'!A:A,0))*$Y38)</f>
        <v/>
      </c>
      <c r="T38" s="83" t="str">
        <f>IF(OR(ISBLANK($A38),$A38=""),"",IF(SUMIF($A$6:$A38,A38,$AP$6:$AP38)&lt;='Federal Tax Tables New'!$N$5,AP38,IF('Federal Tax Tables New'!$N$5-SUMIF($A$6:$A38,A38,$AP$6:$AP38)+AP38&lt;=0,0,'Federal Tax Tables New'!$N$5-SUMIF($A$6:$A38,A38,$AP$6:$AP38)+AP38)))</f>
        <v/>
      </c>
      <c r="U38" s="83" t="str">
        <f>IF(OR(ISBLANK($A38),$A38=""),"",CHOOSE(AC38,0,$M38*Settings!$B$19))</f>
        <v/>
      </c>
      <c r="V38" s="142" t="str">
        <f>IF(OR(ISBLANK($A38),$A38=""),"",IF(M38=0,0,INDEX('Employee Register'!$AA:$AA,MATCH($A38,'Employee Register'!$A:$A,0),1)))</f>
        <v/>
      </c>
      <c r="W38" s="142" t="str">
        <f>IF(OR(ISBLANK($A38),$A38=""),"",IF(M38=0,0,INDEX('Employee Register'!$AB:$AB,MATCH($A38,'Employee Register'!$A:$A,0),1)))</f>
        <v/>
      </c>
      <c r="X38" s="49" t="str">
        <f>IF(OR(ISBLANK($A38),$A38=""),"",INDEX('Employee Register'!I:I,MATCH($A38,'Employee Register'!A:A,0))="No")</f>
        <v/>
      </c>
      <c r="Y38" s="51" t="str">
        <f t="shared" si="5"/>
        <v/>
      </c>
      <c r="Z38" s="49" t="str">
        <f>IF(OR(ISBLANK($A38),$A38=""),"",MATCH(INDEX('Employee Register'!K:K,MATCH($A38,'Employee Register'!A:A,0)),Settings!$A$2:$A$3,0))</f>
        <v/>
      </c>
      <c r="AA38" s="49" t="str">
        <f>IF(OR(ISBLANK($A38),$A38=""),"",CHOOSE(Z38,MATCH(INDEX('Employee Register'!O:O,MATCH($A38,'Employee Register'!A:A,0)),Settings!$A$6:$A$9,0),MATCH(INDEX('Employee Register'!L:L,MATCH($A38,'Employee Register'!A:A,0)),Settings!$A$12:$A$15,0)))</f>
        <v/>
      </c>
      <c r="AB38" s="49" t="str">
        <f>IF(OR(ISBLANK($A38),$A38=""),"",CHOOSE(Z38,MATCH(INDEX('Employee Register'!P:P,MATCH($A38,'Employee Register'!A:A,0)),Settings!$A$22:$A$23,0),0))</f>
        <v/>
      </c>
      <c r="AC38" s="49" t="str">
        <f>IF(OR(ISBLANK($A38),$A38=""),"",MATCH(INDEX('Employee Register'!X:X,MATCH($A38,'Employee Register'!A:A,0)),Settings!$A$26:$A$27,0))</f>
        <v/>
      </c>
      <c r="AD38" s="49" t="str">
        <f>IF(OR(ISBLANK($A38),$A38=""),"",IF(Z38=2,INDEX('Employee Register'!M:M,MATCH($A38,'Employee Register'!A:A,0)),0))</f>
        <v/>
      </c>
      <c r="AE38" s="78" t="str">
        <f>IF(OR(ISBLANK($A38),$A38=""),"",$AD38*INDEX('Federal Tax Tables New'!$B$56:$B$63,MATCH(INDEX('Employee Register'!J:J,MATCH($A38,'Employee Register'!A:A,0)),'Federal Tax Tables New'!$A$56:$A$63,0),1))</f>
        <v/>
      </c>
      <c r="AF38" s="51" t="str">
        <f t="shared" ref="AF38:AF69" si="8">IF(OR(ISBLANK($A38),$A38=""),"",MAX($Y38-$AE38,0))</f>
        <v/>
      </c>
      <c r="AG38" s="49" t="str">
        <f>IF(OR(ISBLANK($A38),$A38=""),"",INDEX('Federal Tax Tables New'!$C$56:$C$63,MATCH(INDEX('Employee Register'!J:J,MATCH($A38,'Employee Register'!A:A,0)),'Federal Tax Tables New'!$A$56:$A$63,0),1))</f>
        <v/>
      </c>
      <c r="AH38" s="139" t="str">
        <f>IF(OR(ISBLANK($A38),$A38=""),"",IF(AF38&lt;CHOOSE(Z38,INDEX('Employee Register'!S:S,MATCH($A38,'Employee Register'!A:A,0)),0),0,AF38*AG38-CHOOSE(Z38,INDEX('Employee Register'!S:S,MATCH($A38,'Employee Register'!A:A,0))*AG38,0)))</f>
        <v/>
      </c>
      <c r="AI38" s="51" t="str">
        <f>IF(OR(ISBLANK($A38),$A38=""),"",MAX(IF($Z38=1,CHOOSE(AB38,CHOOSE(AA38,0,INDEX('Federal Tax Tables New'!$F$33:$I$40,MATCH(AH38,'Federal Tax Tables New'!$F$33:$F$40,1),1),INDEX('Federal Tax Tables New'!$F$22:$I$29,MATCH(AH38,'Federal Tax Tables New'!$F$22:$F$29,1),1),INDEX('Federal Tax Tables New'!$F$44:$I$51,MATCH(AH38,'Federal Tax Tables New'!$F$44:$F$51,1),1)),CHOOSE(AA38,0,INDEX('Federal Tax Tables New'!$K$33:$N$40,MATCH(AH38,'Federal Tax Tables New'!$K$33:$K$40,1),1),INDEX('Federal Tax Tables New'!$K$22:$N$29,MATCH(AH38,'Federal Tax Tables New'!$K$22:$K$29,1),1),INDEX('Federal Tax Tables New'!$K$44:$N$51,MATCH(AH38,'Federal Tax Tables New'!$K$44:$K$51,1),1))),0),IF($Z38=2,CHOOSE(AA38,0,INDEX('Federal Tax Tables New'!$A$33:$D$40,MATCH(AH38,'Federal Tax Tables New'!$A$33:$A$40,1),1),INDEX('Federal Tax Tables New'!$A$22:$D$29,MATCH(AH38,'Federal Tax Tables New'!$A$22:$A$29,1),1),INDEX('Federal Tax Tables New'!$A$33:$D$40,MATCH(AH38,'Federal Tax Tables New'!$A$33:$A$40,1),1)),0)))</f>
        <v/>
      </c>
      <c r="AJ38" s="51" t="str">
        <f>IF(OR(ISBLANK($A38),$A38=""),"",MAX(IF($Z38=1,CHOOSE(AB38,CHOOSE(AA38,0,INDEX('Federal Tax Tables New'!$F$33:$I$40,MATCH(AH38,'Federal Tax Tables New'!$F$33:$F$40,1),3),INDEX('Federal Tax Tables New'!$F$22:$I$29,MATCH(AH38,'Federal Tax Tables New'!$F$22:$F$29,1),3),INDEX('Federal Tax Tables New'!$F$44:$I$51,MATCH(AH38,'Federal Tax Tables New'!$F$44:$F$51,1),3)),CHOOSE(AA38,0,INDEX('Federal Tax Tables New'!$K$33:$N$40,MATCH(AH38,'Federal Tax Tables New'!$K$33:$K$40,1),3),INDEX('Federal Tax Tables New'!$K$22:$N$29,MATCH(AH38,'Federal Tax Tables New'!$K$22:$K$29,1),3),INDEX('Federal Tax Tables New'!$K$44:$N$51,MATCH(AH38,'Federal Tax Tables New'!$K$44:$K$51,1),3))),0),IF($Z38=2,CHOOSE(AA38,0,INDEX('Federal Tax Tables New'!$A$33:$D$40,MATCH(AH38,'Federal Tax Tables New'!$A$33:$A$40,1),3),INDEX('Federal Tax Tables New'!$A$22:$D$29,MATCH(AH38,'Federal Tax Tables New'!$A$22:$A$29,1),3),INDEX('Federal Tax Tables New'!$A$33:$D$40,MATCH(AH38,'Federal Tax Tables New'!$A$33:$A$40,1),3)),0)))</f>
        <v/>
      </c>
      <c r="AK38" s="79" t="str">
        <f>IF(OR(ISBLANK($A38),$A38=""),"",MAX(IF($Z38=1,CHOOSE(AB38,CHOOSE(AA38,0,INDEX('Federal Tax Tables New'!$F$33:$I$40,MATCH(AH38,'Federal Tax Tables New'!$F$33:$F$40,1),4),INDEX('Federal Tax Tables New'!$F$22:$I$29,MATCH(AH38,'Federal Tax Tables New'!$F$22:$F$29,1),4),INDEX('Federal Tax Tables New'!$F$44:$I$51,MATCH(AH38,'Federal Tax Tables New'!$F$44:$F$51,1),4)),CHOOSE(AA38,0,INDEX('Federal Tax Tables New'!$K$33:$N$40,MATCH(AH38,'Federal Tax Tables New'!$K$33:$K$40,1),4),INDEX('Federal Tax Tables New'!$K$22:$N$29,MATCH(AH38,'Federal Tax Tables New'!$K$22:$K$29,1),4),INDEX('Federal Tax Tables New'!$K$44:$N$51,MATCH(AH38,'Federal Tax Tables New'!$K$44:$K$51,1),4))),0),IF($Z38=2,CHOOSE(AA38,0,INDEX('Federal Tax Tables New'!$A$33:$D$40,MATCH(AH38,'Federal Tax Tables New'!$A$33:$A$40,1),4),INDEX('Federal Tax Tables New'!$A$22:$D$29,MATCH(AH38,'Federal Tax Tables New'!$A$22:$A$29,1),4),INDEX('Federal Tax Tables New'!$A$33:$D$40,MATCH(AH38,'Federal Tax Tables New'!$A$33:$A$40,1),4)),0)))</f>
        <v/>
      </c>
      <c r="AL38" s="51" t="str">
        <f t="shared" si="6"/>
        <v/>
      </c>
      <c r="AM38" s="51" t="str">
        <f>IF(OR(ISBLANK($A38),$A38=""),"",CHOOSE(Z38,INDEX('Employee Register'!Q:Q,MATCH($A38,'Employee Register'!A:A,0))*'Federal Tax Tables New'!$H$5+INDEX('Employee Register'!R:R,MATCH($A38,'Employee Register'!A:A,0))*'Federal Tax Tables New'!$H$6,0))</f>
        <v/>
      </c>
      <c r="AN38" s="51" t="str">
        <f t="shared" ref="AN38:AN69" si="9">IF(OR(ISBLANK($A38),$A38=""),"",CHOOSE(Z38,MAX(AL38-AM38,0),0))</f>
        <v/>
      </c>
      <c r="AO38" s="139" t="str">
        <f>IF(OR(ISBLANK($A38),$A38=""),"",IF(OR(M38=0,AA38=1),0,CHOOSE(Z38,INDEX('Employee Register'!T:T,MATCH($A38,'Employee Register'!A:A,0)),INDEX('Employee Register'!N:N,MATCH($A38,'Employee Register'!A:A,0)))))</f>
        <v/>
      </c>
      <c r="AP38" s="51" t="str">
        <f>IF(OR(ISBLANK($A38),$A38=""),"",CHOOSE(AC38,0,(M38-O38)*Settings!$B$18))</f>
        <v/>
      </c>
      <c r="AQ38" s="84" t="str">
        <f t="shared" ref="AQ38:AQ69" si="10">IF(OR(ISBLANK($A38),$A38=""),"",MAX(L38+M38-N38-O38-P38-Q38-R38-S38-T38-U38-V38-W38,0))</f>
        <v/>
      </c>
      <c r="AS38" s="190"/>
    </row>
    <row r="39" spans="1:45" s="204" customFormat="1" ht="15" customHeight="1" x14ac:dyDescent="0.2">
      <c r="A39" s="82"/>
      <c r="B39" s="50" t="str">
        <f>IF(OR(ISBLANK($A39),$A39=""),"",INDEX('Employee Register'!B:B,MATCH($A39,'Employee Register'!A:A,0),1))</f>
        <v/>
      </c>
      <c r="C39" s="46"/>
      <c r="D39" s="46"/>
      <c r="E39" s="29"/>
      <c r="F39" s="29"/>
      <c r="G39" s="29"/>
      <c r="H39" s="29"/>
      <c r="I39" s="47"/>
      <c r="J39" s="48"/>
      <c r="K39" s="48"/>
      <c r="L39" s="48"/>
      <c r="M39" s="83" t="str">
        <f>IF(OR(ISBLANK($A39),$A39=""),"",SUM($E39:$H39)*INDEX('Employee Register'!G:G,MATCH($A39,'Employee Register'!A:A,0),1)+IF(OR($X39,ISBLANK($X39)),$I39,0)*INDEX('Employee Register'!H:H,MATCH($A39,'Employee Register'!A:A,0),1)+J39)</f>
        <v/>
      </c>
      <c r="N39" s="83" t="str">
        <f>IF(OR(ISBLANK($A39),$A39=""),"",(M39-J39)*INDEX('Employee Register'!U:U,MATCH($A39,'Employee Register'!A:A,0),1))</f>
        <v/>
      </c>
      <c r="O39" s="142" t="str">
        <f>IF(OR(ISBLANK($A39),$A39=""),"",IF(M39=0,0,INDEX('Employee Register'!V:V,MATCH($A39,'Employee Register'!A:A,0),1)))</f>
        <v/>
      </c>
      <c r="P39" s="142" t="str">
        <f>IF(OR(ISBLANK($A39),$A39=""),"",IF(M39=0,0,INDEX('Employee Register'!W:W,MATCH($A39,'Employee Register'!A:A,0),1)+K39))</f>
        <v/>
      </c>
      <c r="Q39" s="83" t="str">
        <f t="shared" si="7"/>
        <v/>
      </c>
      <c r="R39" s="83" t="str">
        <f>IF(OR(ISBLANK($A39),$A39=""),"",INDEX('Employee Register'!Y:Y,MATCH($A39,'Employee Register'!A:A,0))*$Y39)</f>
        <v/>
      </c>
      <c r="S39" s="83" t="str">
        <f>IF(OR(ISBLANK($A39),$A39=""),"",INDEX('Employee Register'!Z:Z,MATCH($A39,'Employee Register'!A:A,0))*$Y39)</f>
        <v/>
      </c>
      <c r="T39" s="83" t="str">
        <f>IF(OR(ISBLANK($A39),$A39=""),"",IF(SUMIF($A$6:$A39,A39,$AP$6:$AP39)&lt;='Federal Tax Tables New'!$N$5,AP39,IF('Federal Tax Tables New'!$N$5-SUMIF($A$6:$A39,A39,$AP$6:$AP39)+AP39&lt;=0,0,'Federal Tax Tables New'!$N$5-SUMIF($A$6:$A39,A39,$AP$6:$AP39)+AP39)))</f>
        <v/>
      </c>
      <c r="U39" s="83" t="str">
        <f>IF(OR(ISBLANK($A39),$A39=""),"",CHOOSE(AC39,0,$M39*Settings!$B$19))</f>
        <v/>
      </c>
      <c r="V39" s="142" t="str">
        <f>IF(OR(ISBLANK($A39),$A39=""),"",IF(M39=0,0,INDEX('Employee Register'!$AA:$AA,MATCH($A39,'Employee Register'!$A:$A,0),1)))</f>
        <v/>
      </c>
      <c r="W39" s="142" t="str">
        <f>IF(OR(ISBLANK($A39),$A39=""),"",IF(M39=0,0,INDEX('Employee Register'!$AB:$AB,MATCH($A39,'Employee Register'!$A:$A,0),1)))</f>
        <v/>
      </c>
      <c r="X39" s="49" t="str">
        <f>IF(OR(ISBLANK($A39),$A39=""),"",INDEX('Employee Register'!I:I,MATCH($A39,'Employee Register'!A:A,0))="No")</f>
        <v/>
      </c>
      <c r="Y39" s="51" t="str">
        <f t="shared" si="5"/>
        <v/>
      </c>
      <c r="Z39" s="49" t="str">
        <f>IF(OR(ISBLANK($A39),$A39=""),"",MATCH(INDEX('Employee Register'!K:K,MATCH($A39,'Employee Register'!A:A,0)),Settings!$A$2:$A$3,0))</f>
        <v/>
      </c>
      <c r="AA39" s="49" t="str">
        <f>IF(OR(ISBLANK($A39),$A39=""),"",CHOOSE(Z39,MATCH(INDEX('Employee Register'!O:O,MATCH($A39,'Employee Register'!A:A,0)),Settings!$A$6:$A$9,0),MATCH(INDEX('Employee Register'!L:L,MATCH($A39,'Employee Register'!A:A,0)),Settings!$A$12:$A$15,0)))</f>
        <v/>
      </c>
      <c r="AB39" s="49" t="str">
        <f>IF(OR(ISBLANK($A39),$A39=""),"",CHOOSE(Z39,MATCH(INDEX('Employee Register'!P:P,MATCH($A39,'Employee Register'!A:A,0)),Settings!$A$22:$A$23,0),0))</f>
        <v/>
      </c>
      <c r="AC39" s="49" t="str">
        <f>IF(OR(ISBLANK($A39),$A39=""),"",MATCH(INDEX('Employee Register'!X:X,MATCH($A39,'Employee Register'!A:A,0)),Settings!$A$26:$A$27,0))</f>
        <v/>
      </c>
      <c r="AD39" s="49" t="str">
        <f>IF(OR(ISBLANK($A39),$A39=""),"",IF(Z39=2,INDEX('Employee Register'!M:M,MATCH($A39,'Employee Register'!A:A,0)),0))</f>
        <v/>
      </c>
      <c r="AE39" s="78" t="str">
        <f>IF(OR(ISBLANK($A39),$A39=""),"",$AD39*INDEX('Federal Tax Tables New'!$B$56:$B$63,MATCH(INDEX('Employee Register'!J:J,MATCH($A39,'Employee Register'!A:A,0)),'Federal Tax Tables New'!$A$56:$A$63,0),1))</f>
        <v/>
      </c>
      <c r="AF39" s="51" t="str">
        <f t="shared" si="8"/>
        <v/>
      </c>
      <c r="AG39" s="49" t="str">
        <f>IF(OR(ISBLANK($A39),$A39=""),"",INDEX('Federal Tax Tables New'!$C$56:$C$63,MATCH(INDEX('Employee Register'!J:J,MATCH($A39,'Employee Register'!A:A,0)),'Federal Tax Tables New'!$A$56:$A$63,0),1))</f>
        <v/>
      </c>
      <c r="AH39" s="139" t="str">
        <f>IF(OR(ISBLANK($A39),$A39=""),"",IF(AF39&lt;CHOOSE(Z39,INDEX('Employee Register'!S:S,MATCH($A39,'Employee Register'!A:A,0)),0),0,AF39*AG39-CHOOSE(Z39,INDEX('Employee Register'!S:S,MATCH($A39,'Employee Register'!A:A,0))*AG39,0)))</f>
        <v/>
      </c>
      <c r="AI39" s="51" t="str">
        <f>IF(OR(ISBLANK($A39),$A39=""),"",MAX(IF($Z39=1,CHOOSE(AB39,CHOOSE(AA39,0,INDEX('Federal Tax Tables New'!$F$33:$I$40,MATCH(AH39,'Federal Tax Tables New'!$F$33:$F$40,1),1),INDEX('Federal Tax Tables New'!$F$22:$I$29,MATCH(AH39,'Federal Tax Tables New'!$F$22:$F$29,1),1),INDEX('Federal Tax Tables New'!$F$44:$I$51,MATCH(AH39,'Federal Tax Tables New'!$F$44:$F$51,1),1)),CHOOSE(AA39,0,INDEX('Federal Tax Tables New'!$K$33:$N$40,MATCH(AH39,'Federal Tax Tables New'!$K$33:$K$40,1),1),INDEX('Federal Tax Tables New'!$K$22:$N$29,MATCH(AH39,'Federal Tax Tables New'!$K$22:$K$29,1),1),INDEX('Federal Tax Tables New'!$K$44:$N$51,MATCH(AH39,'Federal Tax Tables New'!$K$44:$K$51,1),1))),0),IF($Z39=2,CHOOSE(AA39,0,INDEX('Federal Tax Tables New'!$A$33:$D$40,MATCH(AH39,'Federal Tax Tables New'!$A$33:$A$40,1),1),INDEX('Federal Tax Tables New'!$A$22:$D$29,MATCH(AH39,'Federal Tax Tables New'!$A$22:$A$29,1),1),INDEX('Federal Tax Tables New'!$A$33:$D$40,MATCH(AH39,'Federal Tax Tables New'!$A$33:$A$40,1),1)),0)))</f>
        <v/>
      </c>
      <c r="AJ39" s="51" t="str">
        <f>IF(OR(ISBLANK($A39),$A39=""),"",MAX(IF($Z39=1,CHOOSE(AB39,CHOOSE(AA39,0,INDEX('Federal Tax Tables New'!$F$33:$I$40,MATCH(AH39,'Federal Tax Tables New'!$F$33:$F$40,1),3),INDEX('Federal Tax Tables New'!$F$22:$I$29,MATCH(AH39,'Federal Tax Tables New'!$F$22:$F$29,1),3),INDEX('Federal Tax Tables New'!$F$44:$I$51,MATCH(AH39,'Federal Tax Tables New'!$F$44:$F$51,1),3)),CHOOSE(AA39,0,INDEX('Federal Tax Tables New'!$K$33:$N$40,MATCH(AH39,'Federal Tax Tables New'!$K$33:$K$40,1),3),INDEX('Federal Tax Tables New'!$K$22:$N$29,MATCH(AH39,'Federal Tax Tables New'!$K$22:$K$29,1),3),INDEX('Federal Tax Tables New'!$K$44:$N$51,MATCH(AH39,'Federal Tax Tables New'!$K$44:$K$51,1),3))),0),IF($Z39=2,CHOOSE(AA39,0,INDEX('Federal Tax Tables New'!$A$33:$D$40,MATCH(AH39,'Federal Tax Tables New'!$A$33:$A$40,1),3),INDEX('Federal Tax Tables New'!$A$22:$D$29,MATCH(AH39,'Federal Tax Tables New'!$A$22:$A$29,1),3),INDEX('Federal Tax Tables New'!$A$33:$D$40,MATCH(AH39,'Federal Tax Tables New'!$A$33:$A$40,1),3)),0)))</f>
        <v/>
      </c>
      <c r="AK39" s="79" t="str">
        <f>IF(OR(ISBLANK($A39),$A39=""),"",MAX(IF($Z39=1,CHOOSE(AB39,CHOOSE(AA39,0,INDEX('Federal Tax Tables New'!$F$33:$I$40,MATCH(AH39,'Federal Tax Tables New'!$F$33:$F$40,1),4),INDEX('Federal Tax Tables New'!$F$22:$I$29,MATCH(AH39,'Federal Tax Tables New'!$F$22:$F$29,1),4),INDEX('Federal Tax Tables New'!$F$44:$I$51,MATCH(AH39,'Federal Tax Tables New'!$F$44:$F$51,1),4)),CHOOSE(AA39,0,INDEX('Federal Tax Tables New'!$K$33:$N$40,MATCH(AH39,'Federal Tax Tables New'!$K$33:$K$40,1),4),INDEX('Federal Tax Tables New'!$K$22:$N$29,MATCH(AH39,'Federal Tax Tables New'!$K$22:$K$29,1),4),INDEX('Federal Tax Tables New'!$K$44:$N$51,MATCH(AH39,'Federal Tax Tables New'!$K$44:$K$51,1),4))),0),IF($Z39=2,CHOOSE(AA39,0,INDEX('Federal Tax Tables New'!$A$33:$D$40,MATCH(AH39,'Federal Tax Tables New'!$A$33:$A$40,1),4),INDEX('Federal Tax Tables New'!$A$22:$D$29,MATCH(AH39,'Federal Tax Tables New'!$A$22:$A$29,1),4),INDEX('Federal Tax Tables New'!$A$33:$D$40,MATCH(AH39,'Federal Tax Tables New'!$A$33:$A$40,1),4)),0)))</f>
        <v/>
      </c>
      <c r="AL39" s="51" t="str">
        <f t="shared" si="6"/>
        <v/>
      </c>
      <c r="AM39" s="51" t="str">
        <f>IF(OR(ISBLANK($A39),$A39=""),"",CHOOSE(Z39,INDEX('Employee Register'!Q:Q,MATCH($A39,'Employee Register'!A:A,0))*'Federal Tax Tables New'!$H$5+INDEX('Employee Register'!R:R,MATCH($A39,'Employee Register'!A:A,0))*'Federal Tax Tables New'!$H$6,0))</f>
        <v/>
      </c>
      <c r="AN39" s="51" t="str">
        <f t="shared" si="9"/>
        <v/>
      </c>
      <c r="AO39" s="139" t="str">
        <f>IF(OR(ISBLANK($A39),$A39=""),"",IF(OR(M39=0,AA39=1),0,CHOOSE(Z39,INDEX('Employee Register'!T:T,MATCH($A39,'Employee Register'!A:A,0)),INDEX('Employee Register'!N:N,MATCH($A39,'Employee Register'!A:A,0)))))</f>
        <v/>
      </c>
      <c r="AP39" s="51" t="str">
        <f>IF(OR(ISBLANK($A39),$A39=""),"",CHOOSE(AC39,0,(M39-O39)*Settings!$B$18))</f>
        <v/>
      </c>
      <c r="AQ39" s="84" t="str">
        <f t="shared" si="10"/>
        <v/>
      </c>
      <c r="AS39" s="190"/>
    </row>
    <row r="40" spans="1:45" s="204" customFormat="1" ht="15" customHeight="1" x14ac:dyDescent="0.2">
      <c r="A40" s="82"/>
      <c r="B40" s="50" t="str">
        <f>IF(OR(ISBLANK($A40),$A40=""),"",INDEX('Employee Register'!B:B,MATCH($A40,'Employee Register'!A:A,0),1))</f>
        <v/>
      </c>
      <c r="C40" s="46"/>
      <c r="D40" s="46"/>
      <c r="E40" s="29"/>
      <c r="F40" s="29"/>
      <c r="G40" s="29"/>
      <c r="H40" s="29"/>
      <c r="I40" s="47"/>
      <c r="J40" s="48"/>
      <c r="K40" s="48"/>
      <c r="L40" s="48"/>
      <c r="M40" s="83" t="str">
        <f>IF(OR(ISBLANK($A40),$A40=""),"",SUM($E40:$H40)*INDEX('Employee Register'!G:G,MATCH($A40,'Employee Register'!A:A,0),1)+IF(OR($X40,ISBLANK($X40)),$I40,0)*INDEX('Employee Register'!H:H,MATCH($A40,'Employee Register'!A:A,0),1)+J40)</f>
        <v/>
      </c>
      <c r="N40" s="83" t="str">
        <f>IF(OR(ISBLANK($A40),$A40=""),"",(M40-J40)*INDEX('Employee Register'!U:U,MATCH($A40,'Employee Register'!A:A,0),1))</f>
        <v/>
      </c>
      <c r="O40" s="142" t="str">
        <f>IF(OR(ISBLANK($A40),$A40=""),"",IF(M40=0,0,INDEX('Employee Register'!V:V,MATCH($A40,'Employee Register'!A:A,0),1)))</f>
        <v/>
      </c>
      <c r="P40" s="142" t="str">
        <f>IF(OR(ISBLANK($A40),$A40=""),"",IF(M40=0,0,INDEX('Employee Register'!W:W,MATCH($A40,'Employee Register'!A:A,0),1)+K40))</f>
        <v/>
      </c>
      <c r="Q40" s="83" t="str">
        <f t="shared" si="7"/>
        <v/>
      </c>
      <c r="R40" s="83" t="str">
        <f>IF(OR(ISBLANK($A40),$A40=""),"",INDEX('Employee Register'!Y:Y,MATCH($A40,'Employee Register'!A:A,0))*$Y40)</f>
        <v/>
      </c>
      <c r="S40" s="83" t="str">
        <f>IF(OR(ISBLANK($A40),$A40=""),"",INDEX('Employee Register'!Z:Z,MATCH($A40,'Employee Register'!A:A,0))*$Y40)</f>
        <v/>
      </c>
      <c r="T40" s="83" t="str">
        <f>IF(OR(ISBLANK($A40),$A40=""),"",IF(SUMIF($A$6:$A40,A40,$AP$6:$AP40)&lt;='Federal Tax Tables New'!$N$5,AP40,IF('Federal Tax Tables New'!$N$5-SUMIF($A$6:$A40,A40,$AP$6:$AP40)+AP40&lt;=0,0,'Federal Tax Tables New'!$N$5-SUMIF($A$6:$A40,A40,$AP$6:$AP40)+AP40)))</f>
        <v/>
      </c>
      <c r="U40" s="83" t="str">
        <f>IF(OR(ISBLANK($A40),$A40=""),"",CHOOSE(AC40,0,$M40*Settings!$B$19))</f>
        <v/>
      </c>
      <c r="V40" s="142" t="str">
        <f>IF(OR(ISBLANK($A40),$A40=""),"",IF(M40=0,0,INDEX('Employee Register'!$AA:$AA,MATCH($A40,'Employee Register'!$A:$A,0),1)))</f>
        <v/>
      </c>
      <c r="W40" s="142" t="str">
        <f>IF(OR(ISBLANK($A40),$A40=""),"",IF(M40=0,0,INDEX('Employee Register'!$AB:$AB,MATCH($A40,'Employee Register'!$A:$A,0),1)))</f>
        <v/>
      </c>
      <c r="X40" s="49" t="str">
        <f>IF(OR(ISBLANK($A40),$A40=""),"",INDEX('Employee Register'!I:I,MATCH($A40,'Employee Register'!A:A,0))="No")</f>
        <v/>
      </c>
      <c r="Y40" s="51" t="str">
        <f t="shared" si="5"/>
        <v/>
      </c>
      <c r="Z40" s="49" t="str">
        <f>IF(OR(ISBLANK($A40),$A40=""),"",MATCH(INDEX('Employee Register'!K:K,MATCH($A40,'Employee Register'!A:A,0)),Settings!$A$2:$A$3,0))</f>
        <v/>
      </c>
      <c r="AA40" s="49" t="str">
        <f>IF(OR(ISBLANK($A40),$A40=""),"",CHOOSE(Z40,MATCH(INDEX('Employee Register'!O:O,MATCH($A40,'Employee Register'!A:A,0)),Settings!$A$6:$A$9,0),MATCH(INDEX('Employee Register'!L:L,MATCH($A40,'Employee Register'!A:A,0)),Settings!$A$12:$A$15,0)))</f>
        <v/>
      </c>
      <c r="AB40" s="49" t="str">
        <f>IF(OR(ISBLANK($A40),$A40=""),"",CHOOSE(Z40,MATCH(INDEX('Employee Register'!P:P,MATCH($A40,'Employee Register'!A:A,0)),Settings!$A$22:$A$23,0),0))</f>
        <v/>
      </c>
      <c r="AC40" s="49" t="str">
        <f>IF(OR(ISBLANK($A40),$A40=""),"",MATCH(INDEX('Employee Register'!X:X,MATCH($A40,'Employee Register'!A:A,0)),Settings!$A$26:$A$27,0))</f>
        <v/>
      </c>
      <c r="AD40" s="49" t="str">
        <f>IF(OR(ISBLANK($A40),$A40=""),"",IF(Z40=2,INDEX('Employee Register'!M:M,MATCH($A40,'Employee Register'!A:A,0)),0))</f>
        <v/>
      </c>
      <c r="AE40" s="78" t="str">
        <f>IF(OR(ISBLANK($A40),$A40=""),"",$AD40*INDEX('Federal Tax Tables New'!$B$56:$B$63,MATCH(INDEX('Employee Register'!J:J,MATCH($A40,'Employee Register'!A:A,0)),'Federal Tax Tables New'!$A$56:$A$63,0),1))</f>
        <v/>
      </c>
      <c r="AF40" s="51" t="str">
        <f t="shared" si="8"/>
        <v/>
      </c>
      <c r="AG40" s="49" t="str">
        <f>IF(OR(ISBLANK($A40),$A40=""),"",INDEX('Federal Tax Tables New'!$C$56:$C$63,MATCH(INDEX('Employee Register'!J:J,MATCH($A40,'Employee Register'!A:A,0)),'Federal Tax Tables New'!$A$56:$A$63,0),1))</f>
        <v/>
      </c>
      <c r="AH40" s="139" t="str">
        <f>IF(OR(ISBLANK($A40),$A40=""),"",IF(AF40&lt;CHOOSE(Z40,INDEX('Employee Register'!S:S,MATCH($A40,'Employee Register'!A:A,0)),0),0,AF40*AG40-CHOOSE(Z40,INDEX('Employee Register'!S:S,MATCH($A40,'Employee Register'!A:A,0))*AG40,0)))</f>
        <v/>
      </c>
      <c r="AI40" s="51" t="str">
        <f>IF(OR(ISBLANK($A40),$A40=""),"",MAX(IF($Z40=1,CHOOSE(AB40,CHOOSE(AA40,0,INDEX('Federal Tax Tables New'!$F$33:$I$40,MATCH(AH40,'Federal Tax Tables New'!$F$33:$F$40,1),1),INDEX('Federal Tax Tables New'!$F$22:$I$29,MATCH(AH40,'Federal Tax Tables New'!$F$22:$F$29,1),1),INDEX('Federal Tax Tables New'!$F$44:$I$51,MATCH(AH40,'Federal Tax Tables New'!$F$44:$F$51,1),1)),CHOOSE(AA40,0,INDEX('Federal Tax Tables New'!$K$33:$N$40,MATCH(AH40,'Federal Tax Tables New'!$K$33:$K$40,1),1),INDEX('Federal Tax Tables New'!$K$22:$N$29,MATCH(AH40,'Federal Tax Tables New'!$K$22:$K$29,1),1),INDEX('Federal Tax Tables New'!$K$44:$N$51,MATCH(AH40,'Federal Tax Tables New'!$K$44:$K$51,1),1))),0),IF($Z40=2,CHOOSE(AA40,0,INDEX('Federal Tax Tables New'!$A$33:$D$40,MATCH(AH40,'Federal Tax Tables New'!$A$33:$A$40,1),1),INDEX('Federal Tax Tables New'!$A$22:$D$29,MATCH(AH40,'Federal Tax Tables New'!$A$22:$A$29,1),1),INDEX('Federal Tax Tables New'!$A$33:$D$40,MATCH(AH40,'Federal Tax Tables New'!$A$33:$A$40,1),1)),0)))</f>
        <v/>
      </c>
      <c r="AJ40" s="51" t="str">
        <f>IF(OR(ISBLANK($A40),$A40=""),"",MAX(IF($Z40=1,CHOOSE(AB40,CHOOSE(AA40,0,INDEX('Federal Tax Tables New'!$F$33:$I$40,MATCH(AH40,'Federal Tax Tables New'!$F$33:$F$40,1),3),INDEX('Federal Tax Tables New'!$F$22:$I$29,MATCH(AH40,'Federal Tax Tables New'!$F$22:$F$29,1),3),INDEX('Federal Tax Tables New'!$F$44:$I$51,MATCH(AH40,'Federal Tax Tables New'!$F$44:$F$51,1),3)),CHOOSE(AA40,0,INDEX('Federal Tax Tables New'!$K$33:$N$40,MATCH(AH40,'Federal Tax Tables New'!$K$33:$K$40,1),3),INDEX('Federal Tax Tables New'!$K$22:$N$29,MATCH(AH40,'Federal Tax Tables New'!$K$22:$K$29,1),3),INDEX('Federal Tax Tables New'!$K$44:$N$51,MATCH(AH40,'Federal Tax Tables New'!$K$44:$K$51,1),3))),0),IF($Z40=2,CHOOSE(AA40,0,INDEX('Federal Tax Tables New'!$A$33:$D$40,MATCH(AH40,'Federal Tax Tables New'!$A$33:$A$40,1),3),INDEX('Federal Tax Tables New'!$A$22:$D$29,MATCH(AH40,'Federal Tax Tables New'!$A$22:$A$29,1),3),INDEX('Federal Tax Tables New'!$A$33:$D$40,MATCH(AH40,'Federal Tax Tables New'!$A$33:$A$40,1),3)),0)))</f>
        <v/>
      </c>
      <c r="AK40" s="79" t="str">
        <f>IF(OR(ISBLANK($A40),$A40=""),"",MAX(IF($Z40=1,CHOOSE(AB40,CHOOSE(AA40,0,INDEX('Federal Tax Tables New'!$F$33:$I$40,MATCH(AH40,'Federal Tax Tables New'!$F$33:$F$40,1),4),INDEX('Federal Tax Tables New'!$F$22:$I$29,MATCH(AH40,'Federal Tax Tables New'!$F$22:$F$29,1),4),INDEX('Federal Tax Tables New'!$F$44:$I$51,MATCH(AH40,'Federal Tax Tables New'!$F$44:$F$51,1),4)),CHOOSE(AA40,0,INDEX('Federal Tax Tables New'!$K$33:$N$40,MATCH(AH40,'Federal Tax Tables New'!$K$33:$K$40,1),4),INDEX('Federal Tax Tables New'!$K$22:$N$29,MATCH(AH40,'Federal Tax Tables New'!$K$22:$K$29,1),4),INDEX('Federal Tax Tables New'!$K$44:$N$51,MATCH(AH40,'Federal Tax Tables New'!$K$44:$K$51,1),4))),0),IF($Z40=2,CHOOSE(AA40,0,INDEX('Federal Tax Tables New'!$A$33:$D$40,MATCH(AH40,'Federal Tax Tables New'!$A$33:$A$40,1),4),INDEX('Federal Tax Tables New'!$A$22:$D$29,MATCH(AH40,'Federal Tax Tables New'!$A$22:$A$29,1),4),INDEX('Federal Tax Tables New'!$A$33:$D$40,MATCH(AH40,'Federal Tax Tables New'!$A$33:$A$40,1),4)),0)))</f>
        <v/>
      </c>
      <c r="AL40" s="51" t="str">
        <f t="shared" si="6"/>
        <v/>
      </c>
      <c r="AM40" s="51" t="str">
        <f>IF(OR(ISBLANK($A40),$A40=""),"",CHOOSE(Z40,INDEX('Employee Register'!Q:Q,MATCH($A40,'Employee Register'!A:A,0))*'Federal Tax Tables New'!$H$5+INDEX('Employee Register'!R:R,MATCH($A40,'Employee Register'!A:A,0))*'Federal Tax Tables New'!$H$6,0))</f>
        <v/>
      </c>
      <c r="AN40" s="51" t="str">
        <f t="shared" si="9"/>
        <v/>
      </c>
      <c r="AO40" s="139" t="str">
        <f>IF(OR(ISBLANK($A40),$A40=""),"",IF(OR(M40=0,AA40=1),0,CHOOSE(Z40,INDEX('Employee Register'!T:T,MATCH($A40,'Employee Register'!A:A,0)),INDEX('Employee Register'!N:N,MATCH($A40,'Employee Register'!A:A,0)))))</f>
        <v/>
      </c>
      <c r="AP40" s="51" t="str">
        <f>IF(OR(ISBLANK($A40),$A40=""),"",CHOOSE(AC40,0,(M40-O40)*Settings!$B$18))</f>
        <v/>
      </c>
      <c r="AQ40" s="84" t="str">
        <f t="shared" si="10"/>
        <v/>
      </c>
      <c r="AS40" s="190"/>
    </row>
    <row r="41" spans="1:45" s="204" customFormat="1" ht="15" customHeight="1" x14ac:dyDescent="0.2">
      <c r="A41" s="82"/>
      <c r="B41" s="50" t="str">
        <f>IF(OR(ISBLANK($A41),$A41=""),"",INDEX('Employee Register'!B:B,MATCH($A41,'Employee Register'!A:A,0),1))</f>
        <v/>
      </c>
      <c r="C41" s="46"/>
      <c r="D41" s="46"/>
      <c r="E41" s="29"/>
      <c r="F41" s="29"/>
      <c r="G41" s="29"/>
      <c r="H41" s="29"/>
      <c r="I41" s="47"/>
      <c r="J41" s="48"/>
      <c r="K41" s="48"/>
      <c r="L41" s="48"/>
      <c r="M41" s="83" t="str">
        <f>IF(OR(ISBLANK($A41),$A41=""),"",SUM($E41:$H41)*INDEX('Employee Register'!G:G,MATCH($A41,'Employee Register'!A:A,0),1)+IF(OR($X41,ISBLANK($X41)),$I41,0)*INDEX('Employee Register'!H:H,MATCH($A41,'Employee Register'!A:A,0),1)+J41)</f>
        <v/>
      </c>
      <c r="N41" s="83" t="str">
        <f>IF(OR(ISBLANK($A41),$A41=""),"",(M41-J41)*INDEX('Employee Register'!U:U,MATCH($A41,'Employee Register'!A:A,0),1))</f>
        <v/>
      </c>
      <c r="O41" s="142" t="str">
        <f>IF(OR(ISBLANK($A41),$A41=""),"",IF(M41=0,0,INDEX('Employee Register'!V:V,MATCH($A41,'Employee Register'!A:A,0),1)))</f>
        <v/>
      </c>
      <c r="P41" s="142" t="str">
        <f>IF(OR(ISBLANK($A41),$A41=""),"",IF(M41=0,0,INDEX('Employee Register'!W:W,MATCH($A41,'Employee Register'!A:A,0),1)+K41))</f>
        <v/>
      </c>
      <c r="Q41" s="83" t="str">
        <f t="shared" si="7"/>
        <v/>
      </c>
      <c r="R41" s="83" t="str">
        <f>IF(OR(ISBLANK($A41),$A41=""),"",INDEX('Employee Register'!Y:Y,MATCH($A41,'Employee Register'!A:A,0))*$Y41)</f>
        <v/>
      </c>
      <c r="S41" s="83" t="str">
        <f>IF(OR(ISBLANK($A41),$A41=""),"",INDEX('Employee Register'!Z:Z,MATCH($A41,'Employee Register'!A:A,0))*$Y41)</f>
        <v/>
      </c>
      <c r="T41" s="83" t="str">
        <f>IF(OR(ISBLANK($A41),$A41=""),"",IF(SUMIF($A$6:$A41,A41,$AP$6:$AP41)&lt;='Federal Tax Tables New'!$N$5,AP41,IF('Federal Tax Tables New'!$N$5-SUMIF($A$6:$A41,A41,$AP$6:$AP41)+AP41&lt;=0,0,'Federal Tax Tables New'!$N$5-SUMIF($A$6:$A41,A41,$AP$6:$AP41)+AP41)))</f>
        <v/>
      </c>
      <c r="U41" s="83" t="str">
        <f>IF(OR(ISBLANK($A41),$A41=""),"",CHOOSE(AC41,0,$M41*Settings!$B$19))</f>
        <v/>
      </c>
      <c r="V41" s="142" t="str">
        <f>IF(OR(ISBLANK($A41),$A41=""),"",IF(M41=0,0,INDEX('Employee Register'!$AA:$AA,MATCH($A41,'Employee Register'!$A:$A,0),1)))</f>
        <v/>
      </c>
      <c r="W41" s="142" t="str">
        <f>IF(OR(ISBLANK($A41),$A41=""),"",IF(M41=0,0,INDEX('Employee Register'!$AB:$AB,MATCH($A41,'Employee Register'!$A:$A,0),1)))</f>
        <v/>
      </c>
      <c r="X41" s="49" t="str">
        <f>IF(OR(ISBLANK($A41),$A41=""),"",INDEX('Employee Register'!I:I,MATCH($A41,'Employee Register'!A:A,0))="No")</f>
        <v/>
      </c>
      <c r="Y41" s="51" t="str">
        <f t="shared" si="5"/>
        <v/>
      </c>
      <c r="Z41" s="49" t="str">
        <f>IF(OR(ISBLANK($A41),$A41=""),"",MATCH(INDEX('Employee Register'!K:K,MATCH($A41,'Employee Register'!A:A,0)),Settings!$A$2:$A$3,0))</f>
        <v/>
      </c>
      <c r="AA41" s="49" t="str">
        <f>IF(OR(ISBLANK($A41),$A41=""),"",CHOOSE(Z41,MATCH(INDEX('Employee Register'!O:O,MATCH($A41,'Employee Register'!A:A,0)),Settings!$A$6:$A$9,0),MATCH(INDEX('Employee Register'!L:L,MATCH($A41,'Employee Register'!A:A,0)),Settings!$A$12:$A$15,0)))</f>
        <v/>
      </c>
      <c r="AB41" s="49" t="str">
        <f>IF(OR(ISBLANK($A41),$A41=""),"",CHOOSE(Z41,MATCH(INDEX('Employee Register'!P:P,MATCH($A41,'Employee Register'!A:A,0)),Settings!$A$22:$A$23,0),0))</f>
        <v/>
      </c>
      <c r="AC41" s="49" t="str">
        <f>IF(OR(ISBLANK($A41),$A41=""),"",MATCH(INDEX('Employee Register'!X:X,MATCH($A41,'Employee Register'!A:A,0)),Settings!$A$26:$A$27,0))</f>
        <v/>
      </c>
      <c r="AD41" s="49" t="str">
        <f>IF(OR(ISBLANK($A41),$A41=""),"",IF(Z41=2,INDEX('Employee Register'!M:M,MATCH($A41,'Employee Register'!A:A,0)),0))</f>
        <v/>
      </c>
      <c r="AE41" s="78" t="str">
        <f>IF(OR(ISBLANK($A41),$A41=""),"",$AD41*INDEX('Federal Tax Tables New'!$B$56:$B$63,MATCH(INDEX('Employee Register'!J:J,MATCH($A41,'Employee Register'!A:A,0)),'Federal Tax Tables New'!$A$56:$A$63,0),1))</f>
        <v/>
      </c>
      <c r="AF41" s="51" t="str">
        <f t="shared" si="8"/>
        <v/>
      </c>
      <c r="AG41" s="49" t="str">
        <f>IF(OR(ISBLANK($A41),$A41=""),"",INDEX('Federal Tax Tables New'!$C$56:$C$63,MATCH(INDEX('Employee Register'!J:J,MATCH($A41,'Employee Register'!A:A,0)),'Federal Tax Tables New'!$A$56:$A$63,0),1))</f>
        <v/>
      </c>
      <c r="AH41" s="139" t="str">
        <f>IF(OR(ISBLANK($A41),$A41=""),"",IF(AF41&lt;CHOOSE(Z41,INDEX('Employee Register'!S:S,MATCH($A41,'Employee Register'!A:A,0)),0),0,AF41*AG41-CHOOSE(Z41,INDEX('Employee Register'!S:S,MATCH($A41,'Employee Register'!A:A,0))*AG41,0)))</f>
        <v/>
      </c>
      <c r="AI41" s="51" t="str">
        <f>IF(OR(ISBLANK($A41),$A41=""),"",MAX(IF($Z41=1,CHOOSE(AB41,CHOOSE(AA41,0,INDEX('Federal Tax Tables New'!$F$33:$I$40,MATCH(AH41,'Federal Tax Tables New'!$F$33:$F$40,1),1),INDEX('Federal Tax Tables New'!$F$22:$I$29,MATCH(AH41,'Federal Tax Tables New'!$F$22:$F$29,1),1),INDEX('Federal Tax Tables New'!$F$44:$I$51,MATCH(AH41,'Federal Tax Tables New'!$F$44:$F$51,1),1)),CHOOSE(AA41,0,INDEX('Federal Tax Tables New'!$K$33:$N$40,MATCH(AH41,'Federal Tax Tables New'!$K$33:$K$40,1),1),INDEX('Federal Tax Tables New'!$K$22:$N$29,MATCH(AH41,'Federal Tax Tables New'!$K$22:$K$29,1),1),INDEX('Federal Tax Tables New'!$K$44:$N$51,MATCH(AH41,'Federal Tax Tables New'!$K$44:$K$51,1),1))),0),IF($Z41=2,CHOOSE(AA41,0,INDEX('Federal Tax Tables New'!$A$33:$D$40,MATCH(AH41,'Federal Tax Tables New'!$A$33:$A$40,1),1),INDEX('Federal Tax Tables New'!$A$22:$D$29,MATCH(AH41,'Federal Tax Tables New'!$A$22:$A$29,1),1),INDEX('Federal Tax Tables New'!$A$33:$D$40,MATCH(AH41,'Federal Tax Tables New'!$A$33:$A$40,1),1)),0)))</f>
        <v/>
      </c>
      <c r="AJ41" s="51" t="str">
        <f>IF(OR(ISBLANK($A41),$A41=""),"",MAX(IF($Z41=1,CHOOSE(AB41,CHOOSE(AA41,0,INDEX('Federal Tax Tables New'!$F$33:$I$40,MATCH(AH41,'Federal Tax Tables New'!$F$33:$F$40,1),3),INDEX('Federal Tax Tables New'!$F$22:$I$29,MATCH(AH41,'Federal Tax Tables New'!$F$22:$F$29,1),3),INDEX('Federal Tax Tables New'!$F$44:$I$51,MATCH(AH41,'Federal Tax Tables New'!$F$44:$F$51,1),3)),CHOOSE(AA41,0,INDEX('Federal Tax Tables New'!$K$33:$N$40,MATCH(AH41,'Federal Tax Tables New'!$K$33:$K$40,1),3),INDEX('Federal Tax Tables New'!$K$22:$N$29,MATCH(AH41,'Federal Tax Tables New'!$K$22:$K$29,1),3),INDEX('Federal Tax Tables New'!$K$44:$N$51,MATCH(AH41,'Federal Tax Tables New'!$K$44:$K$51,1),3))),0),IF($Z41=2,CHOOSE(AA41,0,INDEX('Federal Tax Tables New'!$A$33:$D$40,MATCH(AH41,'Federal Tax Tables New'!$A$33:$A$40,1),3),INDEX('Federal Tax Tables New'!$A$22:$D$29,MATCH(AH41,'Federal Tax Tables New'!$A$22:$A$29,1),3),INDEX('Federal Tax Tables New'!$A$33:$D$40,MATCH(AH41,'Federal Tax Tables New'!$A$33:$A$40,1),3)),0)))</f>
        <v/>
      </c>
      <c r="AK41" s="79" t="str">
        <f>IF(OR(ISBLANK($A41),$A41=""),"",MAX(IF($Z41=1,CHOOSE(AB41,CHOOSE(AA41,0,INDEX('Federal Tax Tables New'!$F$33:$I$40,MATCH(AH41,'Federal Tax Tables New'!$F$33:$F$40,1),4),INDEX('Federal Tax Tables New'!$F$22:$I$29,MATCH(AH41,'Federal Tax Tables New'!$F$22:$F$29,1),4),INDEX('Federal Tax Tables New'!$F$44:$I$51,MATCH(AH41,'Federal Tax Tables New'!$F$44:$F$51,1),4)),CHOOSE(AA41,0,INDEX('Federal Tax Tables New'!$K$33:$N$40,MATCH(AH41,'Federal Tax Tables New'!$K$33:$K$40,1),4),INDEX('Federal Tax Tables New'!$K$22:$N$29,MATCH(AH41,'Federal Tax Tables New'!$K$22:$K$29,1),4),INDEX('Federal Tax Tables New'!$K$44:$N$51,MATCH(AH41,'Federal Tax Tables New'!$K$44:$K$51,1),4))),0),IF($Z41=2,CHOOSE(AA41,0,INDEX('Federal Tax Tables New'!$A$33:$D$40,MATCH(AH41,'Federal Tax Tables New'!$A$33:$A$40,1),4),INDEX('Federal Tax Tables New'!$A$22:$D$29,MATCH(AH41,'Federal Tax Tables New'!$A$22:$A$29,1),4),INDEX('Federal Tax Tables New'!$A$33:$D$40,MATCH(AH41,'Federal Tax Tables New'!$A$33:$A$40,1),4)),0)))</f>
        <v/>
      </c>
      <c r="AL41" s="51" t="str">
        <f t="shared" si="6"/>
        <v/>
      </c>
      <c r="AM41" s="51" t="str">
        <f>IF(OR(ISBLANK($A41),$A41=""),"",CHOOSE(Z41,INDEX('Employee Register'!Q:Q,MATCH($A41,'Employee Register'!A:A,0))*'Federal Tax Tables New'!$H$5+INDEX('Employee Register'!R:R,MATCH($A41,'Employee Register'!A:A,0))*'Federal Tax Tables New'!$H$6,0))</f>
        <v/>
      </c>
      <c r="AN41" s="51" t="str">
        <f t="shared" si="9"/>
        <v/>
      </c>
      <c r="AO41" s="139" t="str">
        <f>IF(OR(ISBLANK($A41),$A41=""),"",IF(OR(M41=0,AA41=1),0,CHOOSE(Z41,INDEX('Employee Register'!T:T,MATCH($A41,'Employee Register'!A:A,0)),INDEX('Employee Register'!N:N,MATCH($A41,'Employee Register'!A:A,0)))))</f>
        <v/>
      </c>
      <c r="AP41" s="51" t="str">
        <f>IF(OR(ISBLANK($A41),$A41=""),"",CHOOSE(AC41,0,(M41-O41)*Settings!$B$18))</f>
        <v/>
      </c>
      <c r="AQ41" s="84" t="str">
        <f t="shared" si="10"/>
        <v/>
      </c>
      <c r="AS41" s="190"/>
    </row>
    <row r="42" spans="1:45" s="204" customFormat="1" ht="15" customHeight="1" x14ac:dyDescent="0.2">
      <c r="A42" s="82"/>
      <c r="B42" s="50" t="str">
        <f>IF(OR(ISBLANK($A42),$A42=""),"",INDEX('Employee Register'!B:B,MATCH($A42,'Employee Register'!A:A,0),1))</f>
        <v/>
      </c>
      <c r="C42" s="46"/>
      <c r="D42" s="46"/>
      <c r="E42" s="29"/>
      <c r="F42" s="29"/>
      <c r="G42" s="29"/>
      <c r="H42" s="29"/>
      <c r="I42" s="47"/>
      <c r="J42" s="48"/>
      <c r="K42" s="48"/>
      <c r="L42" s="48"/>
      <c r="M42" s="83" t="str">
        <f>IF(OR(ISBLANK($A42),$A42=""),"",SUM($E42:$H42)*INDEX('Employee Register'!G:G,MATCH($A42,'Employee Register'!A:A,0),1)+IF(OR($X42,ISBLANK($X42)),$I42,0)*INDEX('Employee Register'!H:H,MATCH($A42,'Employee Register'!A:A,0),1)+J42)</f>
        <v/>
      </c>
      <c r="N42" s="83" t="str">
        <f>IF(OR(ISBLANK($A42),$A42=""),"",(M42-J42)*INDEX('Employee Register'!U:U,MATCH($A42,'Employee Register'!A:A,0),1))</f>
        <v/>
      </c>
      <c r="O42" s="142" t="str">
        <f>IF(OR(ISBLANK($A42),$A42=""),"",IF(M42=0,0,INDEX('Employee Register'!V:V,MATCH($A42,'Employee Register'!A:A,0),1)))</f>
        <v/>
      </c>
      <c r="P42" s="142" t="str">
        <f>IF(OR(ISBLANK($A42),$A42=""),"",IF(M42=0,0,INDEX('Employee Register'!W:W,MATCH($A42,'Employee Register'!A:A,0),1)+K42))</f>
        <v/>
      </c>
      <c r="Q42" s="83" t="str">
        <f t="shared" si="7"/>
        <v/>
      </c>
      <c r="R42" s="83" t="str">
        <f>IF(OR(ISBLANK($A42),$A42=""),"",INDEX('Employee Register'!Y:Y,MATCH($A42,'Employee Register'!A:A,0))*$Y42)</f>
        <v/>
      </c>
      <c r="S42" s="83" t="str">
        <f>IF(OR(ISBLANK($A42),$A42=""),"",INDEX('Employee Register'!Z:Z,MATCH($A42,'Employee Register'!A:A,0))*$Y42)</f>
        <v/>
      </c>
      <c r="T42" s="83" t="str">
        <f>IF(OR(ISBLANK($A42),$A42=""),"",IF(SUMIF($A$6:$A42,A42,$AP$6:$AP42)&lt;='Federal Tax Tables New'!$N$5,AP42,IF('Federal Tax Tables New'!$N$5-SUMIF($A$6:$A42,A42,$AP$6:$AP42)+AP42&lt;=0,0,'Federal Tax Tables New'!$N$5-SUMIF($A$6:$A42,A42,$AP$6:$AP42)+AP42)))</f>
        <v/>
      </c>
      <c r="U42" s="83" t="str">
        <f>IF(OR(ISBLANK($A42),$A42=""),"",CHOOSE(AC42,0,$M42*Settings!$B$19))</f>
        <v/>
      </c>
      <c r="V42" s="142" t="str">
        <f>IF(OR(ISBLANK($A42),$A42=""),"",IF(M42=0,0,INDEX('Employee Register'!$AA:$AA,MATCH($A42,'Employee Register'!$A:$A,0),1)))</f>
        <v/>
      </c>
      <c r="W42" s="142" t="str">
        <f>IF(OR(ISBLANK($A42),$A42=""),"",IF(M42=0,0,INDEX('Employee Register'!$AB:$AB,MATCH($A42,'Employee Register'!$A:$A,0),1)))</f>
        <v/>
      </c>
      <c r="X42" s="49" t="str">
        <f>IF(OR(ISBLANK($A42),$A42=""),"",INDEX('Employee Register'!I:I,MATCH($A42,'Employee Register'!A:A,0))="No")</f>
        <v/>
      </c>
      <c r="Y42" s="51" t="str">
        <f t="shared" si="5"/>
        <v/>
      </c>
      <c r="Z42" s="49" t="str">
        <f>IF(OR(ISBLANK($A42),$A42=""),"",MATCH(INDEX('Employee Register'!K:K,MATCH($A42,'Employee Register'!A:A,0)),Settings!$A$2:$A$3,0))</f>
        <v/>
      </c>
      <c r="AA42" s="49" t="str">
        <f>IF(OR(ISBLANK($A42),$A42=""),"",CHOOSE(Z42,MATCH(INDEX('Employee Register'!O:O,MATCH($A42,'Employee Register'!A:A,0)),Settings!$A$6:$A$9,0),MATCH(INDEX('Employee Register'!L:L,MATCH($A42,'Employee Register'!A:A,0)),Settings!$A$12:$A$15,0)))</f>
        <v/>
      </c>
      <c r="AB42" s="49" t="str">
        <f>IF(OR(ISBLANK($A42),$A42=""),"",CHOOSE(Z42,MATCH(INDEX('Employee Register'!P:P,MATCH($A42,'Employee Register'!A:A,0)),Settings!$A$22:$A$23,0),0))</f>
        <v/>
      </c>
      <c r="AC42" s="49" t="str">
        <f>IF(OR(ISBLANK($A42),$A42=""),"",MATCH(INDEX('Employee Register'!X:X,MATCH($A42,'Employee Register'!A:A,0)),Settings!$A$26:$A$27,0))</f>
        <v/>
      </c>
      <c r="AD42" s="49" t="str">
        <f>IF(OR(ISBLANK($A42),$A42=""),"",IF(Z42=2,INDEX('Employee Register'!M:M,MATCH($A42,'Employee Register'!A:A,0)),0))</f>
        <v/>
      </c>
      <c r="AE42" s="78" t="str">
        <f>IF(OR(ISBLANK($A42),$A42=""),"",$AD42*INDEX('Federal Tax Tables New'!$B$56:$B$63,MATCH(INDEX('Employee Register'!J:J,MATCH($A42,'Employee Register'!A:A,0)),'Federal Tax Tables New'!$A$56:$A$63,0),1))</f>
        <v/>
      </c>
      <c r="AF42" s="51" t="str">
        <f t="shared" si="8"/>
        <v/>
      </c>
      <c r="AG42" s="49" t="str">
        <f>IF(OR(ISBLANK($A42),$A42=""),"",INDEX('Federal Tax Tables New'!$C$56:$C$63,MATCH(INDEX('Employee Register'!J:J,MATCH($A42,'Employee Register'!A:A,0)),'Federal Tax Tables New'!$A$56:$A$63,0),1))</f>
        <v/>
      </c>
      <c r="AH42" s="139" t="str">
        <f>IF(OR(ISBLANK($A42),$A42=""),"",IF(AF42&lt;CHOOSE(Z42,INDEX('Employee Register'!S:S,MATCH($A42,'Employee Register'!A:A,0)),0),0,AF42*AG42-CHOOSE(Z42,INDEX('Employee Register'!S:S,MATCH($A42,'Employee Register'!A:A,0))*AG42,0)))</f>
        <v/>
      </c>
      <c r="AI42" s="51" t="str">
        <f>IF(OR(ISBLANK($A42),$A42=""),"",MAX(IF($Z42=1,CHOOSE(AB42,CHOOSE(AA42,0,INDEX('Federal Tax Tables New'!$F$33:$I$40,MATCH(AH42,'Federal Tax Tables New'!$F$33:$F$40,1),1),INDEX('Federal Tax Tables New'!$F$22:$I$29,MATCH(AH42,'Federal Tax Tables New'!$F$22:$F$29,1),1),INDEX('Federal Tax Tables New'!$F$44:$I$51,MATCH(AH42,'Federal Tax Tables New'!$F$44:$F$51,1),1)),CHOOSE(AA42,0,INDEX('Federal Tax Tables New'!$K$33:$N$40,MATCH(AH42,'Federal Tax Tables New'!$K$33:$K$40,1),1),INDEX('Federal Tax Tables New'!$K$22:$N$29,MATCH(AH42,'Federal Tax Tables New'!$K$22:$K$29,1),1),INDEX('Federal Tax Tables New'!$K$44:$N$51,MATCH(AH42,'Federal Tax Tables New'!$K$44:$K$51,1),1))),0),IF($Z42=2,CHOOSE(AA42,0,INDEX('Federal Tax Tables New'!$A$33:$D$40,MATCH(AH42,'Federal Tax Tables New'!$A$33:$A$40,1),1),INDEX('Federal Tax Tables New'!$A$22:$D$29,MATCH(AH42,'Federal Tax Tables New'!$A$22:$A$29,1),1),INDEX('Federal Tax Tables New'!$A$33:$D$40,MATCH(AH42,'Federal Tax Tables New'!$A$33:$A$40,1),1)),0)))</f>
        <v/>
      </c>
      <c r="AJ42" s="51" t="str">
        <f>IF(OR(ISBLANK($A42),$A42=""),"",MAX(IF($Z42=1,CHOOSE(AB42,CHOOSE(AA42,0,INDEX('Federal Tax Tables New'!$F$33:$I$40,MATCH(AH42,'Federal Tax Tables New'!$F$33:$F$40,1),3),INDEX('Federal Tax Tables New'!$F$22:$I$29,MATCH(AH42,'Federal Tax Tables New'!$F$22:$F$29,1),3),INDEX('Federal Tax Tables New'!$F$44:$I$51,MATCH(AH42,'Federal Tax Tables New'!$F$44:$F$51,1),3)),CHOOSE(AA42,0,INDEX('Federal Tax Tables New'!$K$33:$N$40,MATCH(AH42,'Federal Tax Tables New'!$K$33:$K$40,1),3),INDEX('Federal Tax Tables New'!$K$22:$N$29,MATCH(AH42,'Federal Tax Tables New'!$K$22:$K$29,1),3),INDEX('Federal Tax Tables New'!$K$44:$N$51,MATCH(AH42,'Federal Tax Tables New'!$K$44:$K$51,1),3))),0),IF($Z42=2,CHOOSE(AA42,0,INDEX('Federal Tax Tables New'!$A$33:$D$40,MATCH(AH42,'Federal Tax Tables New'!$A$33:$A$40,1),3),INDEX('Federal Tax Tables New'!$A$22:$D$29,MATCH(AH42,'Federal Tax Tables New'!$A$22:$A$29,1),3),INDEX('Federal Tax Tables New'!$A$33:$D$40,MATCH(AH42,'Federal Tax Tables New'!$A$33:$A$40,1),3)),0)))</f>
        <v/>
      </c>
      <c r="AK42" s="79" t="str">
        <f>IF(OR(ISBLANK($A42),$A42=""),"",MAX(IF($Z42=1,CHOOSE(AB42,CHOOSE(AA42,0,INDEX('Federal Tax Tables New'!$F$33:$I$40,MATCH(AH42,'Federal Tax Tables New'!$F$33:$F$40,1),4),INDEX('Federal Tax Tables New'!$F$22:$I$29,MATCH(AH42,'Federal Tax Tables New'!$F$22:$F$29,1),4),INDEX('Federal Tax Tables New'!$F$44:$I$51,MATCH(AH42,'Federal Tax Tables New'!$F$44:$F$51,1),4)),CHOOSE(AA42,0,INDEX('Federal Tax Tables New'!$K$33:$N$40,MATCH(AH42,'Federal Tax Tables New'!$K$33:$K$40,1),4),INDEX('Federal Tax Tables New'!$K$22:$N$29,MATCH(AH42,'Federal Tax Tables New'!$K$22:$K$29,1),4),INDEX('Federal Tax Tables New'!$K$44:$N$51,MATCH(AH42,'Federal Tax Tables New'!$K$44:$K$51,1),4))),0),IF($Z42=2,CHOOSE(AA42,0,INDEX('Federal Tax Tables New'!$A$33:$D$40,MATCH(AH42,'Federal Tax Tables New'!$A$33:$A$40,1),4),INDEX('Federal Tax Tables New'!$A$22:$D$29,MATCH(AH42,'Federal Tax Tables New'!$A$22:$A$29,1),4),INDEX('Federal Tax Tables New'!$A$33:$D$40,MATCH(AH42,'Federal Tax Tables New'!$A$33:$A$40,1),4)),0)))</f>
        <v/>
      </c>
      <c r="AL42" s="51" t="str">
        <f t="shared" si="6"/>
        <v/>
      </c>
      <c r="AM42" s="51" t="str">
        <f>IF(OR(ISBLANK($A42),$A42=""),"",CHOOSE(Z42,INDEX('Employee Register'!Q:Q,MATCH($A42,'Employee Register'!A:A,0))*'Federal Tax Tables New'!$H$5+INDEX('Employee Register'!R:R,MATCH($A42,'Employee Register'!A:A,0))*'Federal Tax Tables New'!$H$6,0))</f>
        <v/>
      </c>
      <c r="AN42" s="51" t="str">
        <f t="shared" si="9"/>
        <v/>
      </c>
      <c r="AO42" s="139" t="str">
        <f>IF(OR(ISBLANK($A42),$A42=""),"",IF(OR(M42=0,AA42=1),0,CHOOSE(Z42,INDEX('Employee Register'!T:T,MATCH($A42,'Employee Register'!A:A,0)),INDEX('Employee Register'!N:N,MATCH($A42,'Employee Register'!A:A,0)))))</f>
        <v/>
      </c>
      <c r="AP42" s="51" t="str">
        <f>IF(OR(ISBLANK($A42),$A42=""),"",CHOOSE(AC42,0,(M42-O42)*Settings!$B$18))</f>
        <v/>
      </c>
      <c r="AQ42" s="84" t="str">
        <f t="shared" si="10"/>
        <v/>
      </c>
      <c r="AS42" s="190"/>
    </row>
    <row r="43" spans="1:45" s="204" customFormat="1" ht="15" customHeight="1" x14ac:dyDescent="0.2">
      <c r="A43" s="82"/>
      <c r="B43" s="50" t="str">
        <f>IF(OR(ISBLANK($A43),$A43=""),"",INDEX('Employee Register'!B:B,MATCH($A43,'Employee Register'!A:A,0),1))</f>
        <v/>
      </c>
      <c r="C43" s="46"/>
      <c r="D43" s="46"/>
      <c r="E43" s="29"/>
      <c r="F43" s="29"/>
      <c r="G43" s="29"/>
      <c r="H43" s="29"/>
      <c r="I43" s="47"/>
      <c r="J43" s="48"/>
      <c r="K43" s="48"/>
      <c r="L43" s="48"/>
      <c r="M43" s="83" t="str">
        <f>IF(OR(ISBLANK($A43),$A43=""),"",SUM($E43:$H43)*INDEX('Employee Register'!G:G,MATCH($A43,'Employee Register'!A:A,0),1)+IF(OR($X43,ISBLANK($X43)),$I43,0)*INDEX('Employee Register'!H:H,MATCH($A43,'Employee Register'!A:A,0),1)+J43)</f>
        <v/>
      </c>
      <c r="N43" s="83" t="str">
        <f>IF(OR(ISBLANK($A43),$A43=""),"",(M43-J43)*INDEX('Employee Register'!U:U,MATCH($A43,'Employee Register'!A:A,0),1))</f>
        <v/>
      </c>
      <c r="O43" s="142" t="str">
        <f>IF(OR(ISBLANK($A43),$A43=""),"",IF(M43=0,0,INDEX('Employee Register'!V:V,MATCH($A43,'Employee Register'!A:A,0),1)))</f>
        <v/>
      </c>
      <c r="P43" s="142" t="str">
        <f>IF(OR(ISBLANK($A43),$A43=""),"",IF(M43=0,0,INDEX('Employee Register'!W:W,MATCH($A43,'Employee Register'!A:A,0),1)+K43))</f>
        <v/>
      </c>
      <c r="Q43" s="83" t="str">
        <f t="shared" si="7"/>
        <v/>
      </c>
      <c r="R43" s="83" t="str">
        <f>IF(OR(ISBLANK($A43),$A43=""),"",INDEX('Employee Register'!Y:Y,MATCH($A43,'Employee Register'!A:A,0))*$Y43)</f>
        <v/>
      </c>
      <c r="S43" s="83" t="str">
        <f>IF(OR(ISBLANK($A43),$A43=""),"",INDEX('Employee Register'!Z:Z,MATCH($A43,'Employee Register'!A:A,0))*$Y43)</f>
        <v/>
      </c>
      <c r="T43" s="83" t="str">
        <f>IF(OR(ISBLANK($A43),$A43=""),"",IF(SUMIF($A$6:$A43,A43,$AP$6:$AP43)&lt;='Federal Tax Tables New'!$N$5,AP43,IF('Federal Tax Tables New'!$N$5-SUMIF($A$6:$A43,A43,$AP$6:$AP43)+AP43&lt;=0,0,'Federal Tax Tables New'!$N$5-SUMIF($A$6:$A43,A43,$AP$6:$AP43)+AP43)))</f>
        <v/>
      </c>
      <c r="U43" s="83" t="str">
        <f>IF(OR(ISBLANK($A43),$A43=""),"",CHOOSE(AC43,0,$M43*Settings!$B$19))</f>
        <v/>
      </c>
      <c r="V43" s="142" t="str">
        <f>IF(OR(ISBLANK($A43),$A43=""),"",IF(M43=0,0,INDEX('Employee Register'!$AA:$AA,MATCH($A43,'Employee Register'!$A:$A,0),1)))</f>
        <v/>
      </c>
      <c r="W43" s="142" t="str">
        <f>IF(OR(ISBLANK($A43),$A43=""),"",IF(M43=0,0,INDEX('Employee Register'!$AB:$AB,MATCH($A43,'Employee Register'!$A:$A,0),1)))</f>
        <v/>
      </c>
      <c r="X43" s="49" t="str">
        <f>IF(OR(ISBLANK($A43),$A43=""),"",INDEX('Employee Register'!I:I,MATCH($A43,'Employee Register'!A:A,0))="No")</f>
        <v/>
      </c>
      <c r="Y43" s="51" t="str">
        <f t="shared" si="5"/>
        <v/>
      </c>
      <c r="Z43" s="49" t="str">
        <f>IF(OR(ISBLANK($A43),$A43=""),"",MATCH(INDEX('Employee Register'!K:K,MATCH($A43,'Employee Register'!A:A,0)),Settings!$A$2:$A$3,0))</f>
        <v/>
      </c>
      <c r="AA43" s="49" t="str">
        <f>IF(OR(ISBLANK($A43),$A43=""),"",CHOOSE(Z43,MATCH(INDEX('Employee Register'!O:O,MATCH($A43,'Employee Register'!A:A,0)),Settings!$A$6:$A$9,0),MATCH(INDEX('Employee Register'!L:L,MATCH($A43,'Employee Register'!A:A,0)),Settings!$A$12:$A$15,0)))</f>
        <v/>
      </c>
      <c r="AB43" s="49" t="str">
        <f>IF(OR(ISBLANK($A43),$A43=""),"",CHOOSE(Z43,MATCH(INDEX('Employee Register'!P:P,MATCH($A43,'Employee Register'!A:A,0)),Settings!$A$22:$A$23,0),0))</f>
        <v/>
      </c>
      <c r="AC43" s="49" t="str">
        <f>IF(OR(ISBLANK($A43),$A43=""),"",MATCH(INDEX('Employee Register'!X:X,MATCH($A43,'Employee Register'!A:A,0)),Settings!$A$26:$A$27,0))</f>
        <v/>
      </c>
      <c r="AD43" s="49" t="str">
        <f>IF(OR(ISBLANK($A43),$A43=""),"",IF(Z43=2,INDEX('Employee Register'!M:M,MATCH($A43,'Employee Register'!A:A,0)),0))</f>
        <v/>
      </c>
      <c r="AE43" s="78" t="str">
        <f>IF(OR(ISBLANK($A43),$A43=""),"",$AD43*INDEX('Federal Tax Tables New'!$B$56:$B$63,MATCH(INDEX('Employee Register'!J:J,MATCH($A43,'Employee Register'!A:A,0)),'Federal Tax Tables New'!$A$56:$A$63,0),1))</f>
        <v/>
      </c>
      <c r="AF43" s="51" t="str">
        <f t="shared" si="8"/>
        <v/>
      </c>
      <c r="AG43" s="49" t="str">
        <f>IF(OR(ISBLANK($A43),$A43=""),"",INDEX('Federal Tax Tables New'!$C$56:$C$63,MATCH(INDEX('Employee Register'!J:J,MATCH($A43,'Employee Register'!A:A,0)),'Federal Tax Tables New'!$A$56:$A$63,0),1))</f>
        <v/>
      </c>
      <c r="AH43" s="139" t="str">
        <f>IF(OR(ISBLANK($A43),$A43=""),"",IF(AF43&lt;CHOOSE(Z43,INDEX('Employee Register'!S:S,MATCH($A43,'Employee Register'!A:A,0)),0),0,AF43*AG43-CHOOSE(Z43,INDEX('Employee Register'!S:S,MATCH($A43,'Employee Register'!A:A,0))*AG43,0)))</f>
        <v/>
      </c>
      <c r="AI43" s="51" t="str">
        <f>IF(OR(ISBLANK($A43),$A43=""),"",MAX(IF($Z43=1,CHOOSE(AB43,CHOOSE(AA43,0,INDEX('Federal Tax Tables New'!$F$33:$I$40,MATCH(AH43,'Federal Tax Tables New'!$F$33:$F$40,1),1),INDEX('Federal Tax Tables New'!$F$22:$I$29,MATCH(AH43,'Federal Tax Tables New'!$F$22:$F$29,1),1),INDEX('Federal Tax Tables New'!$F$44:$I$51,MATCH(AH43,'Federal Tax Tables New'!$F$44:$F$51,1),1)),CHOOSE(AA43,0,INDEX('Federal Tax Tables New'!$K$33:$N$40,MATCH(AH43,'Federal Tax Tables New'!$K$33:$K$40,1),1),INDEX('Federal Tax Tables New'!$K$22:$N$29,MATCH(AH43,'Federal Tax Tables New'!$K$22:$K$29,1),1),INDEX('Federal Tax Tables New'!$K$44:$N$51,MATCH(AH43,'Federal Tax Tables New'!$K$44:$K$51,1),1))),0),IF($Z43=2,CHOOSE(AA43,0,INDEX('Federal Tax Tables New'!$A$33:$D$40,MATCH(AH43,'Federal Tax Tables New'!$A$33:$A$40,1),1),INDEX('Federal Tax Tables New'!$A$22:$D$29,MATCH(AH43,'Federal Tax Tables New'!$A$22:$A$29,1),1),INDEX('Federal Tax Tables New'!$A$33:$D$40,MATCH(AH43,'Federal Tax Tables New'!$A$33:$A$40,1),1)),0)))</f>
        <v/>
      </c>
      <c r="AJ43" s="51" t="str">
        <f>IF(OR(ISBLANK($A43),$A43=""),"",MAX(IF($Z43=1,CHOOSE(AB43,CHOOSE(AA43,0,INDEX('Federal Tax Tables New'!$F$33:$I$40,MATCH(AH43,'Federal Tax Tables New'!$F$33:$F$40,1),3),INDEX('Federal Tax Tables New'!$F$22:$I$29,MATCH(AH43,'Federal Tax Tables New'!$F$22:$F$29,1),3),INDEX('Federal Tax Tables New'!$F$44:$I$51,MATCH(AH43,'Federal Tax Tables New'!$F$44:$F$51,1),3)),CHOOSE(AA43,0,INDEX('Federal Tax Tables New'!$K$33:$N$40,MATCH(AH43,'Federal Tax Tables New'!$K$33:$K$40,1),3),INDEX('Federal Tax Tables New'!$K$22:$N$29,MATCH(AH43,'Federal Tax Tables New'!$K$22:$K$29,1),3),INDEX('Federal Tax Tables New'!$K$44:$N$51,MATCH(AH43,'Federal Tax Tables New'!$K$44:$K$51,1),3))),0),IF($Z43=2,CHOOSE(AA43,0,INDEX('Federal Tax Tables New'!$A$33:$D$40,MATCH(AH43,'Federal Tax Tables New'!$A$33:$A$40,1),3),INDEX('Federal Tax Tables New'!$A$22:$D$29,MATCH(AH43,'Federal Tax Tables New'!$A$22:$A$29,1),3),INDEX('Federal Tax Tables New'!$A$33:$D$40,MATCH(AH43,'Federal Tax Tables New'!$A$33:$A$40,1),3)),0)))</f>
        <v/>
      </c>
      <c r="AK43" s="79" t="str">
        <f>IF(OR(ISBLANK($A43),$A43=""),"",MAX(IF($Z43=1,CHOOSE(AB43,CHOOSE(AA43,0,INDEX('Federal Tax Tables New'!$F$33:$I$40,MATCH(AH43,'Federal Tax Tables New'!$F$33:$F$40,1),4),INDEX('Federal Tax Tables New'!$F$22:$I$29,MATCH(AH43,'Federal Tax Tables New'!$F$22:$F$29,1),4),INDEX('Federal Tax Tables New'!$F$44:$I$51,MATCH(AH43,'Federal Tax Tables New'!$F$44:$F$51,1),4)),CHOOSE(AA43,0,INDEX('Federal Tax Tables New'!$K$33:$N$40,MATCH(AH43,'Federal Tax Tables New'!$K$33:$K$40,1),4),INDEX('Federal Tax Tables New'!$K$22:$N$29,MATCH(AH43,'Federal Tax Tables New'!$K$22:$K$29,1),4),INDEX('Federal Tax Tables New'!$K$44:$N$51,MATCH(AH43,'Federal Tax Tables New'!$K$44:$K$51,1),4))),0),IF($Z43=2,CHOOSE(AA43,0,INDEX('Federal Tax Tables New'!$A$33:$D$40,MATCH(AH43,'Federal Tax Tables New'!$A$33:$A$40,1),4),INDEX('Federal Tax Tables New'!$A$22:$D$29,MATCH(AH43,'Federal Tax Tables New'!$A$22:$A$29,1),4),INDEX('Federal Tax Tables New'!$A$33:$D$40,MATCH(AH43,'Federal Tax Tables New'!$A$33:$A$40,1),4)),0)))</f>
        <v/>
      </c>
      <c r="AL43" s="51" t="str">
        <f t="shared" si="6"/>
        <v/>
      </c>
      <c r="AM43" s="51" t="str">
        <f>IF(OR(ISBLANK($A43),$A43=""),"",CHOOSE(Z43,INDEX('Employee Register'!Q:Q,MATCH($A43,'Employee Register'!A:A,0))*'Federal Tax Tables New'!$H$5+INDEX('Employee Register'!R:R,MATCH($A43,'Employee Register'!A:A,0))*'Federal Tax Tables New'!$H$6,0))</f>
        <v/>
      </c>
      <c r="AN43" s="51" t="str">
        <f t="shared" si="9"/>
        <v/>
      </c>
      <c r="AO43" s="139" t="str">
        <f>IF(OR(ISBLANK($A43),$A43=""),"",IF(OR(M43=0,AA43=1),0,CHOOSE(Z43,INDEX('Employee Register'!T:T,MATCH($A43,'Employee Register'!A:A,0)),INDEX('Employee Register'!N:N,MATCH($A43,'Employee Register'!A:A,0)))))</f>
        <v/>
      </c>
      <c r="AP43" s="51" t="str">
        <f>IF(OR(ISBLANK($A43),$A43=""),"",CHOOSE(AC43,0,(M43-O43)*Settings!$B$18))</f>
        <v/>
      </c>
      <c r="AQ43" s="84" t="str">
        <f t="shared" si="10"/>
        <v/>
      </c>
      <c r="AS43" s="190"/>
    </row>
    <row r="44" spans="1:45" s="204" customFormat="1" ht="15" customHeight="1" x14ac:dyDescent="0.2">
      <c r="A44" s="82"/>
      <c r="B44" s="50" t="str">
        <f>IF(OR(ISBLANK($A44),$A44=""),"",INDEX('Employee Register'!B:B,MATCH($A44,'Employee Register'!A:A,0),1))</f>
        <v/>
      </c>
      <c r="C44" s="46"/>
      <c r="D44" s="46"/>
      <c r="E44" s="29"/>
      <c r="F44" s="29"/>
      <c r="G44" s="29"/>
      <c r="H44" s="29"/>
      <c r="I44" s="47"/>
      <c r="J44" s="48"/>
      <c r="K44" s="48"/>
      <c r="L44" s="48"/>
      <c r="M44" s="83" t="str">
        <f>IF(OR(ISBLANK($A44),$A44=""),"",SUM($E44:$H44)*INDEX('Employee Register'!G:G,MATCH($A44,'Employee Register'!A:A,0),1)+IF(OR($X44,ISBLANK($X44)),$I44,0)*INDEX('Employee Register'!H:H,MATCH($A44,'Employee Register'!A:A,0),1)+J44)</f>
        <v/>
      </c>
      <c r="N44" s="83" t="str">
        <f>IF(OR(ISBLANK($A44),$A44=""),"",(M44-J44)*INDEX('Employee Register'!U:U,MATCH($A44,'Employee Register'!A:A,0),1))</f>
        <v/>
      </c>
      <c r="O44" s="142" t="str">
        <f>IF(OR(ISBLANK($A44),$A44=""),"",IF(M44=0,0,INDEX('Employee Register'!V:V,MATCH($A44,'Employee Register'!A:A,0),1)))</f>
        <v/>
      </c>
      <c r="P44" s="142" t="str">
        <f>IF(OR(ISBLANK($A44),$A44=""),"",IF(M44=0,0,INDEX('Employee Register'!W:W,MATCH($A44,'Employee Register'!A:A,0),1)+K44))</f>
        <v/>
      </c>
      <c r="Q44" s="83" t="str">
        <f t="shared" si="7"/>
        <v/>
      </c>
      <c r="R44" s="83" t="str">
        <f>IF(OR(ISBLANK($A44),$A44=""),"",INDEX('Employee Register'!Y:Y,MATCH($A44,'Employee Register'!A:A,0))*$Y44)</f>
        <v/>
      </c>
      <c r="S44" s="83" t="str">
        <f>IF(OR(ISBLANK($A44),$A44=""),"",INDEX('Employee Register'!Z:Z,MATCH($A44,'Employee Register'!A:A,0))*$Y44)</f>
        <v/>
      </c>
      <c r="T44" s="83" t="str">
        <f>IF(OR(ISBLANK($A44),$A44=""),"",IF(SUMIF($A$6:$A44,A44,$AP$6:$AP44)&lt;='Federal Tax Tables New'!$N$5,AP44,IF('Federal Tax Tables New'!$N$5-SUMIF($A$6:$A44,A44,$AP$6:$AP44)+AP44&lt;=0,0,'Federal Tax Tables New'!$N$5-SUMIF($A$6:$A44,A44,$AP$6:$AP44)+AP44)))</f>
        <v/>
      </c>
      <c r="U44" s="83" t="str">
        <f>IF(OR(ISBLANK($A44),$A44=""),"",CHOOSE(AC44,0,$M44*Settings!$B$19))</f>
        <v/>
      </c>
      <c r="V44" s="142" t="str">
        <f>IF(OR(ISBLANK($A44),$A44=""),"",IF(M44=0,0,INDEX('Employee Register'!$AA:$AA,MATCH($A44,'Employee Register'!$A:$A,0),1)))</f>
        <v/>
      </c>
      <c r="W44" s="142" t="str">
        <f>IF(OR(ISBLANK($A44),$A44=""),"",IF(M44=0,0,INDEX('Employee Register'!$AB:$AB,MATCH($A44,'Employee Register'!$A:$A,0),1)))</f>
        <v/>
      </c>
      <c r="X44" s="49" t="str">
        <f>IF(OR(ISBLANK($A44),$A44=""),"",INDEX('Employee Register'!I:I,MATCH($A44,'Employee Register'!A:A,0))="No")</f>
        <v/>
      </c>
      <c r="Y44" s="51" t="str">
        <f t="shared" si="5"/>
        <v/>
      </c>
      <c r="Z44" s="49" t="str">
        <f>IF(OR(ISBLANK($A44),$A44=""),"",MATCH(INDEX('Employee Register'!K:K,MATCH($A44,'Employee Register'!A:A,0)),Settings!$A$2:$A$3,0))</f>
        <v/>
      </c>
      <c r="AA44" s="49" t="str">
        <f>IF(OR(ISBLANK($A44),$A44=""),"",CHOOSE(Z44,MATCH(INDEX('Employee Register'!O:O,MATCH($A44,'Employee Register'!A:A,0)),Settings!$A$6:$A$9,0),MATCH(INDEX('Employee Register'!L:L,MATCH($A44,'Employee Register'!A:A,0)),Settings!$A$12:$A$15,0)))</f>
        <v/>
      </c>
      <c r="AB44" s="49" t="str">
        <f>IF(OR(ISBLANK($A44),$A44=""),"",CHOOSE(Z44,MATCH(INDEX('Employee Register'!P:P,MATCH($A44,'Employee Register'!A:A,0)),Settings!$A$22:$A$23,0),0))</f>
        <v/>
      </c>
      <c r="AC44" s="49" t="str">
        <f>IF(OR(ISBLANK($A44),$A44=""),"",MATCH(INDEX('Employee Register'!X:X,MATCH($A44,'Employee Register'!A:A,0)),Settings!$A$26:$A$27,0))</f>
        <v/>
      </c>
      <c r="AD44" s="49" t="str">
        <f>IF(OR(ISBLANK($A44),$A44=""),"",IF(Z44=2,INDEX('Employee Register'!M:M,MATCH($A44,'Employee Register'!A:A,0)),0))</f>
        <v/>
      </c>
      <c r="AE44" s="78" t="str">
        <f>IF(OR(ISBLANK($A44),$A44=""),"",$AD44*INDEX('Federal Tax Tables New'!$B$56:$B$63,MATCH(INDEX('Employee Register'!J:J,MATCH($A44,'Employee Register'!A:A,0)),'Federal Tax Tables New'!$A$56:$A$63,0),1))</f>
        <v/>
      </c>
      <c r="AF44" s="51" t="str">
        <f t="shared" si="8"/>
        <v/>
      </c>
      <c r="AG44" s="49" t="str">
        <f>IF(OR(ISBLANK($A44),$A44=""),"",INDEX('Federal Tax Tables New'!$C$56:$C$63,MATCH(INDEX('Employee Register'!J:J,MATCH($A44,'Employee Register'!A:A,0)),'Federal Tax Tables New'!$A$56:$A$63,0),1))</f>
        <v/>
      </c>
      <c r="AH44" s="139" t="str">
        <f>IF(OR(ISBLANK($A44),$A44=""),"",IF(AF44&lt;CHOOSE(Z44,INDEX('Employee Register'!S:S,MATCH($A44,'Employee Register'!A:A,0)),0),0,AF44*AG44-CHOOSE(Z44,INDEX('Employee Register'!S:S,MATCH($A44,'Employee Register'!A:A,0))*AG44,0)))</f>
        <v/>
      </c>
      <c r="AI44" s="51" t="str">
        <f>IF(OR(ISBLANK($A44),$A44=""),"",MAX(IF($Z44=1,CHOOSE(AB44,CHOOSE(AA44,0,INDEX('Federal Tax Tables New'!$F$33:$I$40,MATCH(AH44,'Federal Tax Tables New'!$F$33:$F$40,1),1),INDEX('Federal Tax Tables New'!$F$22:$I$29,MATCH(AH44,'Federal Tax Tables New'!$F$22:$F$29,1),1),INDEX('Federal Tax Tables New'!$F$44:$I$51,MATCH(AH44,'Federal Tax Tables New'!$F$44:$F$51,1),1)),CHOOSE(AA44,0,INDEX('Federal Tax Tables New'!$K$33:$N$40,MATCH(AH44,'Federal Tax Tables New'!$K$33:$K$40,1),1),INDEX('Federal Tax Tables New'!$K$22:$N$29,MATCH(AH44,'Federal Tax Tables New'!$K$22:$K$29,1),1),INDEX('Federal Tax Tables New'!$K$44:$N$51,MATCH(AH44,'Federal Tax Tables New'!$K$44:$K$51,1),1))),0),IF($Z44=2,CHOOSE(AA44,0,INDEX('Federal Tax Tables New'!$A$33:$D$40,MATCH(AH44,'Federal Tax Tables New'!$A$33:$A$40,1),1),INDEX('Federal Tax Tables New'!$A$22:$D$29,MATCH(AH44,'Federal Tax Tables New'!$A$22:$A$29,1),1),INDEX('Federal Tax Tables New'!$A$33:$D$40,MATCH(AH44,'Federal Tax Tables New'!$A$33:$A$40,1),1)),0)))</f>
        <v/>
      </c>
      <c r="AJ44" s="51" t="str">
        <f>IF(OR(ISBLANK($A44),$A44=""),"",MAX(IF($Z44=1,CHOOSE(AB44,CHOOSE(AA44,0,INDEX('Federal Tax Tables New'!$F$33:$I$40,MATCH(AH44,'Federal Tax Tables New'!$F$33:$F$40,1),3),INDEX('Federal Tax Tables New'!$F$22:$I$29,MATCH(AH44,'Federal Tax Tables New'!$F$22:$F$29,1),3),INDEX('Federal Tax Tables New'!$F$44:$I$51,MATCH(AH44,'Federal Tax Tables New'!$F$44:$F$51,1),3)),CHOOSE(AA44,0,INDEX('Federal Tax Tables New'!$K$33:$N$40,MATCH(AH44,'Federal Tax Tables New'!$K$33:$K$40,1),3),INDEX('Federal Tax Tables New'!$K$22:$N$29,MATCH(AH44,'Federal Tax Tables New'!$K$22:$K$29,1),3),INDEX('Federal Tax Tables New'!$K$44:$N$51,MATCH(AH44,'Federal Tax Tables New'!$K$44:$K$51,1),3))),0),IF($Z44=2,CHOOSE(AA44,0,INDEX('Federal Tax Tables New'!$A$33:$D$40,MATCH(AH44,'Federal Tax Tables New'!$A$33:$A$40,1),3),INDEX('Federal Tax Tables New'!$A$22:$D$29,MATCH(AH44,'Federal Tax Tables New'!$A$22:$A$29,1),3),INDEX('Federal Tax Tables New'!$A$33:$D$40,MATCH(AH44,'Federal Tax Tables New'!$A$33:$A$40,1),3)),0)))</f>
        <v/>
      </c>
      <c r="AK44" s="79" t="str">
        <f>IF(OR(ISBLANK($A44),$A44=""),"",MAX(IF($Z44=1,CHOOSE(AB44,CHOOSE(AA44,0,INDEX('Federal Tax Tables New'!$F$33:$I$40,MATCH(AH44,'Federal Tax Tables New'!$F$33:$F$40,1),4),INDEX('Federal Tax Tables New'!$F$22:$I$29,MATCH(AH44,'Federal Tax Tables New'!$F$22:$F$29,1),4),INDEX('Federal Tax Tables New'!$F$44:$I$51,MATCH(AH44,'Federal Tax Tables New'!$F$44:$F$51,1),4)),CHOOSE(AA44,0,INDEX('Federal Tax Tables New'!$K$33:$N$40,MATCH(AH44,'Federal Tax Tables New'!$K$33:$K$40,1),4),INDEX('Federal Tax Tables New'!$K$22:$N$29,MATCH(AH44,'Federal Tax Tables New'!$K$22:$K$29,1),4),INDEX('Federal Tax Tables New'!$K$44:$N$51,MATCH(AH44,'Federal Tax Tables New'!$K$44:$K$51,1),4))),0),IF($Z44=2,CHOOSE(AA44,0,INDEX('Federal Tax Tables New'!$A$33:$D$40,MATCH(AH44,'Federal Tax Tables New'!$A$33:$A$40,1),4),INDEX('Federal Tax Tables New'!$A$22:$D$29,MATCH(AH44,'Federal Tax Tables New'!$A$22:$A$29,1),4),INDEX('Federal Tax Tables New'!$A$33:$D$40,MATCH(AH44,'Federal Tax Tables New'!$A$33:$A$40,1),4)),0)))</f>
        <v/>
      </c>
      <c r="AL44" s="51" t="str">
        <f t="shared" si="6"/>
        <v/>
      </c>
      <c r="AM44" s="51" t="str">
        <f>IF(OR(ISBLANK($A44),$A44=""),"",CHOOSE(Z44,INDEX('Employee Register'!Q:Q,MATCH($A44,'Employee Register'!A:A,0))*'Federal Tax Tables New'!$H$5+INDEX('Employee Register'!R:R,MATCH($A44,'Employee Register'!A:A,0))*'Federal Tax Tables New'!$H$6,0))</f>
        <v/>
      </c>
      <c r="AN44" s="51" t="str">
        <f t="shared" si="9"/>
        <v/>
      </c>
      <c r="AO44" s="139" t="str">
        <f>IF(OR(ISBLANK($A44),$A44=""),"",IF(OR(M44=0,AA44=1),0,CHOOSE(Z44,INDEX('Employee Register'!T:T,MATCH($A44,'Employee Register'!A:A,0)),INDEX('Employee Register'!N:N,MATCH($A44,'Employee Register'!A:A,0)))))</f>
        <v/>
      </c>
      <c r="AP44" s="51" t="str">
        <f>IF(OR(ISBLANK($A44),$A44=""),"",CHOOSE(AC44,0,(M44-O44)*Settings!$B$18))</f>
        <v/>
      </c>
      <c r="AQ44" s="84" t="str">
        <f t="shared" si="10"/>
        <v/>
      </c>
      <c r="AS44" s="190"/>
    </row>
    <row r="45" spans="1:45" s="204" customFormat="1" ht="15" customHeight="1" x14ac:dyDescent="0.2">
      <c r="A45" s="82"/>
      <c r="B45" s="50" t="str">
        <f>IF(OR(ISBLANK($A45),$A45=""),"",INDEX('Employee Register'!B:B,MATCH($A45,'Employee Register'!A:A,0),1))</f>
        <v/>
      </c>
      <c r="C45" s="46"/>
      <c r="D45" s="46"/>
      <c r="E45" s="29"/>
      <c r="F45" s="29"/>
      <c r="G45" s="29"/>
      <c r="H45" s="29"/>
      <c r="I45" s="47"/>
      <c r="J45" s="48"/>
      <c r="K45" s="48"/>
      <c r="L45" s="48"/>
      <c r="M45" s="83" t="str">
        <f>IF(OR(ISBLANK($A45),$A45=""),"",SUM($E45:$H45)*INDEX('Employee Register'!G:G,MATCH($A45,'Employee Register'!A:A,0),1)+IF(OR($X45,ISBLANK($X45)),$I45,0)*INDEX('Employee Register'!H:H,MATCH($A45,'Employee Register'!A:A,0),1)+J45)</f>
        <v/>
      </c>
      <c r="N45" s="83" t="str">
        <f>IF(OR(ISBLANK($A45),$A45=""),"",(M45-J45)*INDEX('Employee Register'!U:U,MATCH($A45,'Employee Register'!A:A,0),1))</f>
        <v/>
      </c>
      <c r="O45" s="142" t="str">
        <f>IF(OR(ISBLANK($A45),$A45=""),"",IF(M45=0,0,INDEX('Employee Register'!V:V,MATCH($A45,'Employee Register'!A:A,0),1)))</f>
        <v/>
      </c>
      <c r="P45" s="142" t="str">
        <f>IF(OR(ISBLANK($A45),$A45=""),"",IF(M45=0,0,INDEX('Employee Register'!W:W,MATCH($A45,'Employee Register'!A:A,0),1)+K45))</f>
        <v/>
      </c>
      <c r="Q45" s="83" t="str">
        <f t="shared" si="7"/>
        <v/>
      </c>
      <c r="R45" s="83" t="str">
        <f>IF(OR(ISBLANK($A45),$A45=""),"",INDEX('Employee Register'!Y:Y,MATCH($A45,'Employee Register'!A:A,0))*$Y45)</f>
        <v/>
      </c>
      <c r="S45" s="83" t="str">
        <f>IF(OR(ISBLANK($A45),$A45=""),"",INDEX('Employee Register'!Z:Z,MATCH($A45,'Employee Register'!A:A,0))*$Y45)</f>
        <v/>
      </c>
      <c r="T45" s="83" t="str">
        <f>IF(OR(ISBLANK($A45),$A45=""),"",IF(SUMIF($A$6:$A45,A45,$AP$6:$AP45)&lt;='Federal Tax Tables New'!$N$5,AP45,IF('Federal Tax Tables New'!$N$5-SUMIF($A$6:$A45,A45,$AP$6:$AP45)+AP45&lt;=0,0,'Federal Tax Tables New'!$N$5-SUMIF($A$6:$A45,A45,$AP$6:$AP45)+AP45)))</f>
        <v/>
      </c>
      <c r="U45" s="83" t="str">
        <f>IF(OR(ISBLANK($A45),$A45=""),"",CHOOSE(AC45,0,$M45*Settings!$B$19))</f>
        <v/>
      </c>
      <c r="V45" s="142" t="str">
        <f>IF(OR(ISBLANK($A45),$A45=""),"",IF(M45=0,0,INDEX('Employee Register'!$AA:$AA,MATCH($A45,'Employee Register'!$A:$A,0),1)))</f>
        <v/>
      </c>
      <c r="W45" s="142" t="str">
        <f>IF(OR(ISBLANK($A45),$A45=""),"",IF(M45=0,0,INDEX('Employee Register'!$AB:$AB,MATCH($A45,'Employee Register'!$A:$A,0),1)))</f>
        <v/>
      </c>
      <c r="X45" s="49" t="str">
        <f>IF(OR(ISBLANK($A45),$A45=""),"",INDEX('Employee Register'!I:I,MATCH($A45,'Employee Register'!A:A,0))="No")</f>
        <v/>
      </c>
      <c r="Y45" s="51" t="str">
        <f t="shared" si="5"/>
        <v/>
      </c>
      <c r="Z45" s="49" t="str">
        <f>IF(OR(ISBLANK($A45),$A45=""),"",MATCH(INDEX('Employee Register'!K:K,MATCH($A45,'Employee Register'!A:A,0)),Settings!$A$2:$A$3,0))</f>
        <v/>
      </c>
      <c r="AA45" s="49" t="str">
        <f>IF(OR(ISBLANK($A45),$A45=""),"",CHOOSE(Z45,MATCH(INDEX('Employee Register'!O:O,MATCH($A45,'Employee Register'!A:A,0)),Settings!$A$6:$A$9,0),MATCH(INDEX('Employee Register'!L:L,MATCH($A45,'Employee Register'!A:A,0)),Settings!$A$12:$A$15,0)))</f>
        <v/>
      </c>
      <c r="AB45" s="49" t="str">
        <f>IF(OR(ISBLANK($A45),$A45=""),"",CHOOSE(Z45,MATCH(INDEX('Employee Register'!P:P,MATCH($A45,'Employee Register'!A:A,0)),Settings!$A$22:$A$23,0),0))</f>
        <v/>
      </c>
      <c r="AC45" s="49" t="str">
        <f>IF(OR(ISBLANK($A45),$A45=""),"",MATCH(INDEX('Employee Register'!X:X,MATCH($A45,'Employee Register'!A:A,0)),Settings!$A$26:$A$27,0))</f>
        <v/>
      </c>
      <c r="AD45" s="49" t="str">
        <f>IF(OR(ISBLANK($A45),$A45=""),"",IF(Z45=2,INDEX('Employee Register'!M:M,MATCH($A45,'Employee Register'!A:A,0)),0))</f>
        <v/>
      </c>
      <c r="AE45" s="78" t="str">
        <f>IF(OR(ISBLANK($A45),$A45=""),"",$AD45*INDEX('Federal Tax Tables New'!$B$56:$B$63,MATCH(INDEX('Employee Register'!J:J,MATCH($A45,'Employee Register'!A:A,0)),'Federal Tax Tables New'!$A$56:$A$63,0),1))</f>
        <v/>
      </c>
      <c r="AF45" s="51" t="str">
        <f t="shared" si="8"/>
        <v/>
      </c>
      <c r="AG45" s="49" t="str">
        <f>IF(OR(ISBLANK($A45),$A45=""),"",INDEX('Federal Tax Tables New'!$C$56:$C$63,MATCH(INDEX('Employee Register'!J:J,MATCH($A45,'Employee Register'!A:A,0)),'Federal Tax Tables New'!$A$56:$A$63,0),1))</f>
        <v/>
      </c>
      <c r="AH45" s="139" t="str">
        <f>IF(OR(ISBLANK($A45),$A45=""),"",IF(AF45&lt;CHOOSE(Z45,INDEX('Employee Register'!S:S,MATCH($A45,'Employee Register'!A:A,0)),0),0,AF45*AG45-CHOOSE(Z45,INDEX('Employee Register'!S:S,MATCH($A45,'Employee Register'!A:A,0))*AG45,0)))</f>
        <v/>
      </c>
      <c r="AI45" s="51" t="str">
        <f>IF(OR(ISBLANK($A45),$A45=""),"",MAX(IF($Z45=1,CHOOSE(AB45,CHOOSE(AA45,0,INDEX('Federal Tax Tables New'!$F$33:$I$40,MATCH(AH45,'Federal Tax Tables New'!$F$33:$F$40,1),1),INDEX('Federal Tax Tables New'!$F$22:$I$29,MATCH(AH45,'Federal Tax Tables New'!$F$22:$F$29,1),1),INDEX('Federal Tax Tables New'!$F$44:$I$51,MATCH(AH45,'Federal Tax Tables New'!$F$44:$F$51,1),1)),CHOOSE(AA45,0,INDEX('Federal Tax Tables New'!$K$33:$N$40,MATCH(AH45,'Federal Tax Tables New'!$K$33:$K$40,1),1),INDEX('Federal Tax Tables New'!$K$22:$N$29,MATCH(AH45,'Federal Tax Tables New'!$K$22:$K$29,1),1),INDEX('Federal Tax Tables New'!$K$44:$N$51,MATCH(AH45,'Federal Tax Tables New'!$K$44:$K$51,1),1))),0),IF($Z45=2,CHOOSE(AA45,0,INDEX('Federal Tax Tables New'!$A$33:$D$40,MATCH(AH45,'Federal Tax Tables New'!$A$33:$A$40,1),1),INDEX('Federal Tax Tables New'!$A$22:$D$29,MATCH(AH45,'Federal Tax Tables New'!$A$22:$A$29,1),1),INDEX('Federal Tax Tables New'!$A$33:$D$40,MATCH(AH45,'Federal Tax Tables New'!$A$33:$A$40,1),1)),0)))</f>
        <v/>
      </c>
      <c r="AJ45" s="51" t="str">
        <f>IF(OR(ISBLANK($A45),$A45=""),"",MAX(IF($Z45=1,CHOOSE(AB45,CHOOSE(AA45,0,INDEX('Federal Tax Tables New'!$F$33:$I$40,MATCH(AH45,'Federal Tax Tables New'!$F$33:$F$40,1),3),INDEX('Federal Tax Tables New'!$F$22:$I$29,MATCH(AH45,'Federal Tax Tables New'!$F$22:$F$29,1),3),INDEX('Federal Tax Tables New'!$F$44:$I$51,MATCH(AH45,'Federal Tax Tables New'!$F$44:$F$51,1),3)),CHOOSE(AA45,0,INDEX('Federal Tax Tables New'!$K$33:$N$40,MATCH(AH45,'Federal Tax Tables New'!$K$33:$K$40,1),3),INDEX('Federal Tax Tables New'!$K$22:$N$29,MATCH(AH45,'Federal Tax Tables New'!$K$22:$K$29,1),3),INDEX('Federal Tax Tables New'!$K$44:$N$51,MATCH(AH45,'Federal Tax Tables New'!$K$44:$K$51,1),3))),0),IF($Z45=2,CHOOSE(AA45,0,INDEX('Federal Tax Tables New'!$A$33:$D$40,MATCH(AH45,'Federal Tax Tables New'!$A$33:$A$40,1),3),INDEX('Federal Tax Tables New'!$A$22:$D$29,MATCH(AH45,'Federal Tax Tables New'!$A$22:$A$29,1),3),INDEX('Federal Tax Tables New'!$A$33:$D$40,MATCH(AH45,'Federal Tax Tables New'!$A$33:$A$40,1),3)),0)))</f>
        <v/>
      </c>
      <c r="AK45" s="79" t="str">
        <f>IF(OR(ISBLANK($A45),$A45=""),"",MAX(IF($Z45=1,CHOOSE(AB45,CHOOSE(AA45,0,INDEX('Federal Tax Tables New'!$F$33:$I$40,MATCH(AH45,'Federal Tax Tables New'!$F$33:$F$40,1),4),INDEX('Federal Tax Tables New'!$F$22:$I$29,MATCH(AH45,'Federal Tax Tables New'!$F$22:$F$29,1),4),INDEX('Federal Tax Tables New'!$F$44:$I$51,MATCH(AH45,'Federal Tax Tables New'!$F$44:$F$51,1),4)),CHOOSE(AA45,0,INDEX('Federal Tax Tables New'!$K$33:$N$40,MATCH(AH45,'Federal Tax Tables New'!$K$33:$K$40,1),4),INDEX('Federal Tax Tables New'!$K$22:$N$29,MATCH(AH45,'Federal Tax Tables New'!$K$22:$K$29,1),4),INDEX('Federal Tax Tables New'!$K$44:$N$51,MATCH(AH45,'Federal Tax Tables New'!$K$44:$K$51,1),4))),0),IF($Z45=2,CHOOSE(AA45,0,INDEX('Federal Tax Tables New'!$A$33:$D$40,MATCH(AH45,'Federal Tax Tables New'!$A$33:$A$40,1),4),INDEX('Federal Tax Tables New'!$A$22:$D$29,MATCH(AH45,'Federal Tax Tables New'!$A$22:$A$29,1),4),INDEX('Federal Tax Tables New'!$A$33:$D$40,MATCH(AH45,'Federal Tax Tables New'!$A$33:$A$40,1),4)),0)))</f>
        <v/>
      </c>
      <c r="AL45" s="51" t="str">
        <f t="shared" si="6"/>
        <v/>
      </c>
      <c r="AM45" s="51" t="str">
        <f>IF(OR(ISBLANK($A45),$A45=""),"",CHOOSE(Z45,INDEX('Employee Register'!Q:Q,MATCH($A45,'Employee Register'!A:A,0))*'Federal Tax Tables New'!$H$5+INDEX('Employee Register'!R:R,MATCH($A45,'Employee Register'!A:A,0))*'Federal Tax Tables New'!$H$6,0))</f>
        <v/>
      </c>
      <c r="AN45" s="51" t="str">
        <f t="shared" si="9"/>
        <v/>
      </c>
      <c r="AO45" s="139" t="str">
        <f>IF(OR(ISBLANK($A45),$A45=""),"",IF(OR(M45=0,AA45=1),0,CHOOSE(Z45,INDEX('Employee Register'!T:T,MATCH($A45,'Employee Register'!A:A,0)),INDEX('Employee Register'!N:N,MATCH($A45,'Employee Register'!A:A,0)))))</f>
        <v/>
      </c>
      <c r="AP45" s="51" t="str">
        <f>IF(OR(ISBLANK($A45),$A45=""),"",CHOOSE(AC45,0,(M45-O45)*Settings!$B$18))</f>
        <v/>
      </c>
      <c r="AQ45" s="84" t="str">
        <f t="shared" si="10"/>
        <v/>
      </c>
      <c r="AS45" s="190"/>
    </row>
    <row r="46" spans="1:45" s="204" customFormat="1" ht="15" customHeight="1" x14ac:dyDescent="0.2">
      <c r="A46" s="82"/>
      <c r="B46" s="50" t="str">
        <f>IF(OR(ISBLANK($A46),$A46=""),"",INDEX('Employee Register'!B:B,MATCH($A46,'Employee Register'!A:A,0),1))</f>
        <v/>
      </c>
      <c r="C46" s="46"/>
      <c r="D46" s="46"/>
      <c r="E46" s="29"/>
      <c r="F46" s="29"/>
      <c r="G46" s="29"/>
      <c r="H46" s="29"/>
      <c r="I46" s="47"/>
      <c r="J46" s="48"/>
      <c r="K46" s="48"/>
      <c r="L46" s="48"/>
      <c r="M46" s="83" t="str">
        <f>IF(OR(ISBLANK($A46),$A46=""),"",SUM($E46:$H46)*INDEX('Employee Register'!G:G,MATCH($A46,'Employee Register'!A:A,0),1)+IF(OR($X46,ISBLANK($X46)),$I46,0)*INDEX('Employee Register'!H:H,MATCH($A46,'Employee Register'!A:A,0),1)+J46)</f>
        <v/>
      </c>
      <c r="N46" s="83" t="str">
        <f>IF(OR(ISBLANK($A46),$A46=""),"",(M46-J46)*INDEX('Employee Register'!U:U,MATCH($A46,'Employee Register'!A:A,0),1))</f>
        <v/>
      </c>
      <c r="O46" s="142" t="str">
        <f>IF(OR(ISBLANK($A46),$A46=""),"",IF(M46=0,0,INDEX('Employee Register'!V:V,MATCH($A46,'Employee Register'!A:A,0),1)))</f>
        <v/>
      </c>
      <c r="P46" s="142" t="str">
        <f>IF(OR(ISBLANK($A46),$A46=""),"",IF(M46=0,0,INDEX('Employee Register'!W:W,MATCH($A46,'Employee Register'!A:A,0),1)+K46))</f>
        <v/>
      </c>
      <c r="Q46" s="83" t="str">
        <f t="shared" si="7"/>
        <v/>
      </c>
      <c r="R46" s="83" t="str">
        <f>IF(OR(ISBLANK($A46),$A46=""),"",INDEX('Employee Register'!Y:Y,MATCH($A46,'Employee Register'!A:A,0))*$Y46)</f>
        <v/>
      </c>
      <c r="S46" s="83" t="str">
        <f>IF(OR(ISBLANK($A46),$A46=""),"",INDEX('Employee Register'!Z:Z,MATCH($A46,'Employee Register'!A:A,0))*$Y46)</f>
        <v/>
      </c>
      <c r="T46" s="83" t="str">
        <f>IF(OR(ISBLANK($A46),$A46=""),"",IF(SUMIF($A$6:$A46,A46,$AP$6:$AP46)&lt;='Federal Tax Tables New'!$N$5,AP46,IF('Federal Tax Tables New'!$N$5-SUMIF($A$6:$A46,A46,$AP$6:$AP46)+AP46&lt;=0,0,'Federal Tax Tables New'!$N$5-SUMIF($A$6:$A46,A46,$AP$6:$AP46)+AP46)))</f>
        <v/>
      </c>
      <c r="U46" s="83" t="str">
        <f>IF(OR(ISBLANK($A46),$A46=""),"",CHOOSE(AC46,0,$M46*Settings!$B$19))</f>
        <v/>
      </c>
      <c r="V46" s="142" t="str">
        <f>IF(OR(ISBLANK($A46),$A46=""),"",IF(M46=0,0,INDEX('Employee Register'!$AA:$AA,MATCH($A46,'Employee Register'!$A:$A,0),1)))</f>
        <v/>
      </c>
      <c r="W46" s="142" t="str">
        <f>IF(OR(ISBLANK($A46),$A46=""),"",IF(M46=0,0,INDEX('Employee Register'!$AB:$AB,MATCH($A46,'Employee Register'!$A:$A,0),1)))</f>
        <v/>
      </c>
      <c r="X46" s="49" t="str">
        <f>IF(OR(ISBLANK($A46),$A46=""),"",INDEX('Employee Register'!I:I,MATCH($A46,'Employee Register'!A:A,0))="No")</f>
        <v/>
      </c>
      <c r="Y46" s="51" t="str">
        <f t="shared" si="5"/>
        <v/>
      </c>
      <c r="Z46" s="49" t="str">
        <f>IF(OR(ISBLANK($A46),$A46=""),"",MATCH(INDEX('Employee Register'!K:K,MATCH($A46,'Employee Register'!A:A,0)),Settings!$A$2:$A$3,0))</f>
        <v/>
      </c>
      <c r="AA46" s="49" t="str">
        <f>IF(OR(ISBLANK($A46),$A46=""),"",CHOOSE(Z46,MATCH(INDEX('Employee Register'!O:O,MATCH($A46,'Employee Register'!A:A,0)),Settings!$A$6:$A$9,0),MATCH(INDEX('Employee Register'!L:L,MATCH($A46,'Employee Register'!A:A,0)),Settings!$A$12:$A$15,0)))</f>
        <v/>
      </c>
      <c r="AB46" s="49" t="str">
        <f>IF(OR(ISBLANK($A46),$A46=""),"",CHOOSE(Z46,MATCH(INDEX('Employee Register'!P:P,MATCH($A46,'Employee Register'!A:A,0)),Settings!$A$22:$A$23,0),0))</f>
        <v/>
      </c>
      <c r="AC46" s="49" t="str">
        <f>IF(OR(ISBLANK($A46),$A46=""),"",MATCH(INDEX('Employee Register'!X:X,MATCH($A46,'Employee Register'!A:A,0)),Settings!$A$26:$A$27,0))</f>
        <v/>
      </c>
      <c r="AD46" s="49" t="str">
        <f>IF(OR(ISBLANK($A46),$A46=""),"",IF(Z46=2,INDEX('Employee Register'!M:M,MATCH($A46,'Employee Register'!A:A,0)),0))</f>
        <v/>
      </c>
      <c r="AE46" s="78" t="str">
        <f>IF(OR(ISBLANK($A46),$A46=""),"",$AD46*INDEX('Federal Tax Tables New'!$B$56:$B$63,MATCH(INDEX('Employee Register'!J:J,MATCH($A46,'Employee Register'!A:A,0)),'Federal Tax Tables New'!$A$56:$A$63,0),1))</f>
        <v/>
      </c>
      <c r="AF46" s="51" t="str">
        <f t="shared" si="8"/>
        <v/>
      </c>
      <c r="AG46" s="49" t="str">
        <f>IF(OR(ISBLANK($A46),$A46=""),"",INDEX('Federal Tax Tables New'!$C$56:$C$63,MATCH(INDEX('Employee Register'!J:J,MATCH($A46,'Employee Register'!A:A,0)),'Federal Tax Tables New'!$A$56:$A$63,0),1))</f>
        <v/>
      </c>
      <c r="AH46" s="139" t="str">
        <f>IF(OR(ISBLANK($A46),$A46=""),"",IF(AF46&lt;CHOOSE(Z46,INDEX('Employee Register'!S:S,MATCH($A46,'Employee Register'!A:A,0)),0),0,AF46*AG46-CHOOSE(Z46,INDEX('Employee Register'!S:S,MATCH($A46,'Employee Register'!A:A,0))*AG46,0)))</f>
        <v/>
      </c>
      <c r="AI46" s="51" t="str">
        <f>IF(OR(ISBLANK($A46),$A46=""),"",MAX(IF($Z46=1,CHOOSE(AB46,CHOOSE(AA46,0,INDEX('Federal Tax Tables New'!$F$33:$I$40,MATCH(AH46,'Federal Tax Tables New'!$F$33:$F$40,1),1),INDEX('Federal Tax Tables New'!$F$22:$I$29,MATCH(AH46,'Federal Tax Tables New'!$F$22:$F$29,1),1),INDEX('Federal Tax Tables New'!$F$44:$I$51,MATCH(AH46,'Federal Tax Tables New'!$F$44:$F$51,1),1)),CHOOSE(AA46,0,INDEX('Federal Tax Tables New'!$K$33:$N$40,MATCH(AH46,'Federal Tax Tables New'!$K$33:$K$40,1),1),INDEX('Federal Tax Tables New'!$K$22:$N$29,MATCH(AH46,'Federal Tax Tables New'!$K$22:$K$29,1),1),INDEX('Federal Tax Tables New'!$K$44:$N$51,MATCH(AH46,'Federal Tax Tables New'!$K$44:$K$51,1),1))),0),IF($Z46=2,CHOOSE(AA46,0,INDEX('Federal Tax Tables New'!$A$33:$D$40,MATCH(AH46,'Federal Tax Tables New'!$A$33:$A$40,1),1),INDEX('Federal Tax Tables New'!$A$22:$D$29,MATCH(AH46,'Federal Tax Tables New'!$A$22:$A$29,1),1),INDEX('Federal Tax Tables New'!$A$33:$D$40,MATCH(AH46,'Federal Tax Tables New'!$A$33:$A$40,1),1)),0)))</f>
        <v/>
      </c>
      <c r="AJ46" s="51" t="str">
        <f>IF(OR(ISBLANK($A46),$A46=""),"",MAX(IF($Z46=1,CHOOSE(AB46,CHOOSE(AA46,0,INDEX('Federal Tax Tables New'!$F$33:$I$40,MATCH(AH46,'Federal Tax Tables New'!$F$33:$F$40,1),3),INDEX('Federal Tax Tables New'!$F$22:$I$29,MATCH(AH46,'Federal Tax Tables New'!$F$22:$F$29,1),3),INDEX('Federal Tax Tables New'!$F$44:$I$51,MATCH(AH46,'Federal Tax Tables New'!$F$44:$F$51,1),3)),CHOOSE(AA46,0,INDEX('Federal Tax Tables New'!$K$33:$N$40,MATCH(AH46,'Federal Tax Tables New'!$K$33:$K$40,1),3),INDEX('Federal Tax Tables New'!$K$22:$N$29,MATCH(AH46,'Federal Tax Tables New'!$K$22:$K$29,1),3),INDEX('Federal Tax Tables New'!$K$44:$N$51,MATCH(AH46,'Federal Tax Tables New'!$K$44:$K$51,1),3))),0),IF($Z46=2,CHOOSE(AA46,0,INDEX('Federal Tax Tables New'!$A$33:$D$40,MATCH(AH46,'Federal Tax Tables New'!$A$33:$A$40,1),3),INDEX('Federal Tax Tables New'!$A$22:$D$29,MATCH(AH46,'Federal Tax Tables New'!$A$22:$A$29,1),3),INDEX('Federal Tax Tables New'!$A$33:$D$40,MATCH(AH46,'Federal Tax Tables New'!$A$33:$A$40,1),3)),0)))</f>
        <v/>
      </c>
      <c r="AK46" s="79" t="str">
        <f>IF(OR(ISBLANK($A46),$A46=""),"",MAX(IF($Z46=1,CHOOSE(AB46,CHOOSE(AA46,0,INDEX('Federal Tax Tables New'!$F$33:$I$40,MATCH(AH46,'Federal Tax Tables New'!$F$33:$F$40,1),4),INDEX('Federal Tax Tables New'!$F$22:$I$29,MATCH(AH46,'Federal Tax Tables New'!$F$22:$F$29,1),4),INDEX('Federal Tax Tables New'!$F$44:$I$51,MATCH(AH46,'Federal Tax Tables New'!$F$44:$F$51,1),4)),CHOOSE(AA46,0,INDEX('Federal Tax Tables New'!$K$33:$N$40,MATCH(AH46,'Federal Tax Tables New'!$K$33:$K$40,1),4),INDEX('Federal Tax Tables New'!$K$22:$N$29,MATCH(AH46,'Federal Tax Tables New'!$K$22:$K$29,1),4),INDEX('Federal Tax Tables New'!$K$44:$N$51,MATCH(AH46,'Federal Tax Tables New'!$K$44:$K$51,1),4))),0),IF($Z46=2,CHOOSE(AA46,0,INDEX('Federal Tax Tables New'!$A$33:$D$40,MATCH(AH46,'Federal Tax Tables New'!$A$33:$A$40,1),4),INDEX('Federal Tax Tables New'!$A$22:$D$29,MATCH(AH46,'Federal Tax Tables New'!$A$22:$A$29,1),4),INDEX('Federal Tax Tables New'!$A$33:$D$40,MATCH(AH46,'Federal Tax Tables New'!$A$33:$A$40,1),4)),0)))</f>
        <v/>
      </c>
      <c r="AL46" s="51" t="str">
        <f t="shared" si="6"/>
        <v/>
      </c>
      <c r="AM46" s="51" t="str">
        <f>IF(OR(ISBLANK($A46),$A46=""),"",CHOOSE(Z46,INDEX('Employee Register'!Q:Q,MATCH($A46,'Employee Register'!A:A,0))*'Federal Tax Tables New'!$H$5+INDEX('Employee Register'!R:R,MATCH($A46,'Employee Register'!A:A,0))*'Federal Tax Tables New'!$H$6,0))</f>
        <v/>
      </c>
      <c r="AN46" s="51" t="str">
        <f t="shared" si="9"/>
        <v/>
      </c>
      <c r="AO46" s="139" t="str">
        <f>IF(OR(ISBLANK($A46),$A46=""),"",IF(OR(M46=0,AA46=1),0,CHOOSE(Z46,INDEX('Employee Register'!T:T,MATCH($A46,'Employee Register'!A:A,0)),INDEX('Employee Register'!N:N,MATCH($A46,'Employee Register'!A:A,0)))))</f>
        <v/>
      </c>
      <c r="AP46" s="51" t="str">
        <f>IF(OR(ISBLANK($A46),$A46=""),"",CHOOSE(AC46,0,(M46-O46)*Settings!$B$18))</f>
        <v/>
      </c>
      <c r="AQ46" s="84" t="str">
        <f t="shared" si="10"/>
        <v/>
      </c>
      <c r="AS46" s="190"/>
    </row>
    <row r="47" spans="1:45" s="204" customFormat="1" ht="15" customHeight="1" x14ac:dyDescent="0.2">
      <c r="A47" s="82"/>
      <c r="B47" s="50" t="str">
        <f>IF(OR(ISBLANK($A47),$A47=""),"",INDEX('Employee Register'!B:B,MATCH($A47,'Employee Register'!A:A,0),1))</f>
        <v/>
      </c>
      <c r="C47" s="46"/>
      <c r="D47" s="46"/>
      <c r="E47" s="29"/>
      <c r="F47" s="29"/>
      <c r="G47" s="29"/>
      <c r="H47" s="29"/>
      <c r="I47" s="47"/>
      <c r="J47" s="48"/>
      <c r="K47" s="48"/>
      <c r="L47" s="48"/>
      <c r="M47" s="83" t="str">
        <f>IF(OR(ISBLANK($A47),$A47=""),"",SUM($E47:$H47)*INDEX('Employee Register'!G:G,MATCH($A47,'Employee Register'!A:A,0),1)+IF(OR($X47,ISBLANK($X47)),$I47,0)*INDEX('Employee Register'!H:H,MATCH($A47,'Employee Register'!A:A,0),1)+J47)</f>
        <v/>
      </c>
      <c r="N47" s="83" t="str">
        <f>IF(OR(ISBLANK($A47),$A47=""),"",(M47-J47)*INDEX('Employee Register'!U:U,MATCH($A47,'Employee Register'!A:A,0),1))</f>
        <v/>
      </c>
      <c r="O47" s="142" t="str">
        <f>IF(OR(ISBLANK($A47),$A47=""),"",IF(M47=0,0,INDEX('Employee Register'!V:V,MATCH($A47,'Employee Register'!A:A,0),1)))</f>
        <v/>
      </c>
      <c r="P47" s="142" t="str">
        <f>IF(OR(ISBLANK($A47),$A47=""),"",IF(M47=0,0,INDEX('Employee Register'!W:W,MATCH($A47,'Employee Register'!A:A,0),1)+K47))</f>
        <v/>
      </c>
      <c r="Q47" s="83" t="str">
        <f t="shared" si="7"/>
        <v/>
      </c>
      <c r="R47" s="83" t="str">
        <f>IF(OR(ISBLANK($A47),$A47=""),"",INDEX('Employee Register'!Y:Y,MATCH($A47,'Employee Register'!A:A,0))*$Y47)</f>
        <v/>
      </c>
      <c r="S47" s="83" t="str">
        <f>IF(OR(ISBLANK($A47),$A47=""),"",INDEX('Employee Register'!Z:Z,MATCH($A47,'Employee Register'!A:A,0))*$Y47)</f>
        <v/>
      </c>
      <c r="T47" s="83" t="str">
        <f>IF(OR(ISBLANK($A47),$A47=""),"",IF(SUMIF($A$6:$A47,A47,$AP$6:$AP47)&lt;='Federal Tax Tables New'!$N$5,AP47,IF('Federal Tax Tables New'!$N$5-SUMIF($A$6:$A47,A47,$AP$6:$AP47)+AP47&lt;=0,0,'Federal Tax Tables New'!$N$5-SUMIF($A$6:$A47,A47,$AP$6:$AP47)+AP47)))</f>
        <v/>
      </c>
      <c r="U47" s="83" t="str">
        <f>IF(OR(ISBLANK($A47),$A47=""),"",CHOOSE(AC47,0,$M47*Settings!$B$19))</f>
        <v/>
      </c>
      <c r="V47" s="142" t="str">
        <f>IF(OR(ISBLANK($A47),$A47=""),"",IF(M47=0,0,INDEX('Employee Register'!$AA:$AA,MATCH($A47,'Employee Register'!$A:$A,0),1)))</f>
        <v/>
      </c>
      <c r="W47" s="142" t="str">
        <f>IF(OR(ISBLANK($A47),$A47=""),"",IF(M47=0,0,INDEX('Employee Register'!$AB:$AB,MATCH($A47,'Employee Register'!$A:$A,0),1)))</f>
        <v/>
      </c>
      <c r="X47" s="49" t="str">
        <f>IF(OR(ISBLANK($A47),$A47=""),"",INDEX('Employee Register'!I:I,MATCH($A47,'Employee Register'!A:A,0))="No")</f>
        <v/>
      </c>
      <c r="Y47" s="51" t="str">
        <f t="shared" si="5"/>
        <v/>
      </c>
      <c r="Z47" s="49" t="str">
        <f>IF(OR(ISBLANK($A47),$A47=""),"",MATCH(INDEX('Employee Register'!K:K,MATCH($A47,'Employee Register'!A:A,0)),Settings!$A$2:$A$3,0))</f>
        <v/>
      </c>
      <c r="AA47" s="49" t="str">
        <f>IF(OR(ISBLANK($A47),$A47=""),"",CHOOSE(Z47,MATCH(INDEX('Employee Register'!O:O,MATCH($A47,'Employee Register'!A:A,0)),Settings!$A$6:$A$9,0),MATCH(INDEX('Employee Register'!L:L,MATCH($A47,'Employee Register'!A:A,0)),Settings!$A$12:$A$15,0)))</f>
        <v/>
      </c>
      <c r="AB47" s="49" t="str">
        <f>IF(OR(ISBLANK($A47),$A47=""),"",CHOOSE(Z47,MATCH(INDEX('Employee Register'!P:P,MATCH($A47,'Employee Register'!A:A,0)),Settings!$A$22:$A$23,0),0))</f>
        <v/>
      </c>
      <c r="AC47" s="49" t="str">
        <f>IF(OR(ISBLANK($A47),$A47=""),"",MATCH(INDEX('Employee Register'!X:X,MATCH($A47,'Employee Register'!A:A,0)),Settings!$A$26:$A$27,0))</f>
        <v/>
      </c>
      <c r="AD47" s="49" t="str">
        <f>IF(OR(ISBLANK($A47),$A47=""),"",IF(Z47=2,INDEX('Employee Register'!M:M,MATCH($A47,'Employee Register'!A:A,0)),0))</f>
        <v/>
      </c>
      <c r="AE47" s="78" t="str">
        <f>IF(OR(ISBLANK($A47),$A47=""),"",$AD47*INDEX('Federal Tax Tables New'!$B$56:$B$63,MATCH(INDEX('Employee Register'!J:J,MATCH($A47,'Employee Register'!A:A,0)),'Federal Tax Tables New'!$A$56:$A$63,0),1))</f>
        <v/>
      </c>
      <c r="AF47" s="51" t="str">
        <f t="shared" si="8"/>
        <v/>
      </c>
      <c r="AG47" s="49" t="str">
        <f>IF(OR(ISBLANK($A47),$A47=""),"",INDEX('Federal Tax Tables New'!$C$56:$C$63,MATCH(INDEX('Employee Register'!J:J,MATCH($A47,'Employee Register'!A:A,0)),'Federal Tax Tables New'!$A$56:$A$63,0),1))</f>
        <v/>
      </c>
      <c r="AH47" s="139" t="str">
        <f>IF(OR(ISBLANK($A47),$A47=""),"",IF(AF47&lt;CHOOSE(Z47,INDEX('Employee Register'!S:S,MATCH($A47,'Employee Register'!A:A,0)),0),0,AF47*AG47-CHOOSE(Z47,INDEX('Employee Register'!S:S,MATCH($A47,'Employee Register'!A:A,0))*AG47,0)))</f>
        <v/>
      </c>
      <c r="AI47" s="51" t="str">
        <f>IF(OR(ISBLANK($A47),$A47=""),"",MAX(IF($Z47=1,CHOOSE(AB47,CHOOSE(AA47,0,INDEX('Federal Tax Tables New'!$F$33:$I$40,MATCH(AH47,'Federal Tax Tables New'!$F$33:$F$40,1),1),INDEX('Federal Tax Tables New'!$F$22:$I$29,MATCH(AH47,'Federal Tax Tables New'!$F$22:$F$29,1),1),INDEX('Federal Tax Tables New'!$F$44:$I$51,MATCH(AH47,'Federal Tax Tables New'!$F$44:$F$51,1),1)),CHOOSE(AA47,0,INDEX('Federal Tax Tables New'!$K$33:$N$40,MATCH(AH47,'Federal Tax Tables New'!$K$33:$K$40,1),1),INDEX('Federal Tax Tables New'!$K$22:$N$29,MATCH(AH47,'Federal Tax Tables New'!$K$22:$K$29,1),1),INDEX('Federal Tax Tables New'!$K$44:$N$51,MATCH(AH47,'Federal Tax Tables New'!$K$44:$K$51,1),1))),0),IF($Z47=2,CHOOSE(AA47,0,INDEX('Federal Tax Tables New'!$A$33:$D$40,MATCH(AH47,'Federal Tax Tables New'!$A$33:$A$40,1),1),INDEX('Federal Tax Tables New'!$A$22:$D$29,MATCH(AH47,'Federal Tax Tables New'!$A$22:$A$29,1),1),INDEX('Federal Tax Tables New'!$A$33:$D$40,MATCH(AH47,'Federal Tax Tables New'!$A$33:$A$40,1),1)),0)))</f>
        <v/>
      </c>
      <c r="AJ47" s="51" t="str">
        <f>IF(OR(ISBLANK($A47),$A47=""),"",MAX(IF($Z47=1,CHOOSE(AB47,CHOOSE(AA47,0,INDEX('Federal Tax Tables New'!$F$33:$I$40,MATCH(AH47,'Federal Tax Tables New'!$F$33:$F$40,1),3),INDEX('Federal Tax Tables New'!$F$22:$I$29,MATCH(AH47,'Federal Tax Tables New'!$F$22:$F$29,1),3),INDEX('Federal Tax Tables New'!$F$44:$I$51,MATCH(AH47,'Federal Tax Tables New'!$F$44:$F$51,1),3)),CHOOSE(AA47,0,INDEX('Federal Tax Tables New'!$K$33:$N$40,MATCH(AH47,'Federal Tax Tables New'!$K$33:$K$40,1),3),INDEX('Federal Tax Tables New'!$K$22:$N$29,MATCH(AH47,'Federal Tax Tables New'!$K$22:$K$29,1),3),INDEX('Federal Tax Tables New'!$K$44:$N$51,MATCH(AH47,'Federal Tax Tables New'!$K$44:$K$51,1),3))),0),IF($Z47=2,CHOOSE(AA47,0,INDEX('Federal Tax Tables New'!$A$33:$D$40,MATCH(AH47,'Federal Tax Tables New'!$A$33:$A$40,1),3),INDEX('Federal Tax Tables New'!$A$22:$D$29,MATCH(AH47,'Federal Tax Tables New'!$A$22:$A$29,1),3),INDEX('Federal Tax Tables New'!$A$33:$D$40,MATCH(AH47,'Federal Tax Tables New'!$A$33:$A$40,1),3)),0)))</f>
        <v/>
      </c>
      <c r="AK47" s="79" t="str">
        <f>IF(OR(ISBLANK($A47),$A47=""),"",MAX(IF($Z47=1,CHOOSE(AB47,CHOOSE(AA47,0,INDEX('Federal Tax Tables New'!$F$33:$I$40,MATCH(AH47,'Federal Tax Tables New'!$F$33:$F$40,1),4),INDEX('Federal Tax Tables New'!$F$22:$I$29,MATCH(AH47,'Federal Tax Tables New'!$F$22:$F$29,1),4),INDEX('Federal Tax Tables New'!$F$44:$I$51,MATCH(AH47,'Federal Tax Tables New'!$F$44:$F$51,1),4)),CHOOSE(AA47,0,INDEX('Federal Tax Tables New'!$K$33:$N$40,MATCH(AH47,'Federal Tax Tables New'!$K$33:$K$40,1),4),INDEX('Federal Tax Tables New'!$K$22:$N$29,MATCH(AH47,'Federal Tax Tables New'!$K$22:$K$29,1),4),INDEX('Federal Tax Tables New'!$K$44:$N$51,MATCH(AH47,'Federal Tax Tables New'!$K$44:$K$51,1),4))),0),IF($Z47=2,CHOOSE(AA47,0,INDEX('Federal Tax Tables New'!$A$33:$D$40,MATCH(AH47,'Federal Tax Tables New'!$A$33:$A$40,1),4),INDEX('Federal Tax Tables New'!$A$22:$D$29,MATCH(AH47,'Federal Tax Tables New'!$A$22:$A$29,1),4),INDEX('Federal Tax Tables New'!$A$33:$D$40,MATCH(AH47,'Federal Tax Tables New'!$A$33:$A$40,1),4)),0)))</f>
        <v/>
      </c>
      <c r="AL47" s="51" t="str">
        <f t="shared" si="6"/>
        <v/>
      </c>
      <c r="AM47" s="51" t="str">
        <f>IF(OR(ISBLANK($A47),$A47=""),"",CHOOSE(Z47,INDEX('Employee Register'!Q:Q,MATCH($A47,'Employee Register'!A:A,0))*'Federal Tax Tables New'!$H$5+INDEX('Employee Register'!R:R,MATCH($A47,'Employee Register'!A:A,0))*'Federal Tax Tables New'!$H$6,0))</f>
        <v/>
      </c>
      <c r="AN47" s="51" t="str">
        <f t="shared" si="9"/>
        <v/>
      </c>
      <c r="AO47" s="139" t="str">
        <f>IF(OR(ISBLANK($A47),$A47=""),"",IF(OR(M47=0,AA47=1),0,CHOOSE(Z47,INDEX('Employee Register'!T:T,MATCH($A47,'Employee Register'!A:A,0)),INDEX('Employee Register'!N:N,MATCH($A47,'Employee Register'!A:A,0)))))</f>
        <v/>
      </c>
      <c r="AP47" s="51" t="str">
        <f>IF(OR(ISBLANK($A47),$A47=""),"",CHOOSE(AC47,0,(M47-O47)*Settings!$B$18))</f>
        <v/>
      </c>
      <c r="AQ47" s="84" t="str">
        <f t="shared" si="10"/>
        <v/>
      </c>
      <c r="AS47" s="190"/>
    </row>
    <row r="48" spans="1:45" s="204" customFormat="1" ht="15" customHeight="1" x14ac:dyDescent="0.2">
      <c r="A48" s="82"/>
      <c r="B48" s="50" t="str">
        <f>IF(OR(ISBLANK($A48),$A48=""),"",INDEX('Employee Register'!B:B,MATCH($A48,'Employee Register'!A:A,0),1))</f>
        <v/>
      </c>
      <c r="C48" s="46"/>
      <c r="D48" s="46"/>
      <c r="E48" s="29"/>
      <c r="F48" s="29"/>
      <c r="G48" s="29"/>
      <c r="H48" s="29"/>
      <c r="I48" s="47"/>
      <c r="J48" s="48"/>
      <c r="K48" s="48"/>
      <c r="L48" s="48"/>
      <c r="M48" s="83" t="str">
        <f>IF(OR(ISBLANK($A48),$A48=""),"",SUM($E48:$H48)*INDEX('Employee Register'!G:G,MATCH($A48,'Employee Register'!A:A,0),1)+IF(OR($X48,ISBLANK($X48)),$I48,0)*INDEX('Employee Register'!H:H,MATCH($A48,'Employee Register'!A:A,0),1)+J48)</f>
        <v/>
      </c>
      <c r="N48" s="83" t="str">
        <f>IF(OR(ISBLANK($A48),$A48=""),"",(M48-J48)*INDEX('Employee Register'!U:U,MATCH($A48,'Employee Register'!A:A,0),1))</f>
        <v/>
      </c>
      <c r="O48" s="142" t="str">
        <f>IF(OR(ISBLANK($A48),$A48=""),"",IF(M48=0,0,INDEX('Employee Register'!V:V,MATCH($A48,'Employee Register'!A:A,0),1)))</f>
        <v/>
      </c>
      <c r="P48" s="142" t="str">
        <f>IF(OR(ISBLANK($A48),$A48=""),"",IF(M48=0,0,INDEX('Employee Register'!W:W,MATCH($A48,'Employee Register'!A:A,0),1)+K48))</f>
        <v/>
      </c>
      <c r="Q48" s="83" t="str">
        <f t="shared" si="7"/>
        <v/>
      </c>
      <c r="R48" s="83" t="str">
        <f>IF(OR(ISBLANK($A48),$A48=""),"",INDEX('Employee Register'!Y:Y,MATCH($A48,'Employee Register'!A:A,0))*$Y48)</f>
        <v/>
      </c>
      <c r="S48" s="83" t="str">
        <f>IF(OR(ISBLANK($A48),$A48=""),"",INDEX('Employee Register'!Z:Z,MATCH($A48,'Employee Register'!A:A,0))*$Y48)</f>
        <v/>
      </c>
      <c r="T48" s="83" t="str">
        <f>IF(OR(ISBLANK($A48),$A48=""),"",IF(SUMIF($A$6:$A48,A48,$AP$6:$AP48)&lt;='Federal Tax Tables New'!$N$5,AP48,IF('Federal Tax Tables New'!$N$5-SUMIF($A$6:$A48,A48,$AP$6:$AP48)+AP48&lt;=0,0,'Federal Tax Tables New'!$N$5-SUMIF($A$6:$A48,A48,$AP$6:$AP48)+AP48)))</f>
        <v/>
      </c>
      <c r="U48" s="83" t="str">
        <f>IF(OR(ISBLANK($A48),$A48=""),"",CHOOSE(AC48,0,$M48*Settings!$B$19))</f>
        <v/>
      </c>
      <c r="V48" s="142" t="str">
        <f>IF(OR(ISBLANK($A48),$A48=""),"",IF(M48=0,0,INDEX('Employee Register'!$AA:$AA,MATCH($A48,'Employee Register'!$A:$A,0),1)))</f>
        <v/>
      </c>
      <c r="W48" s="142" t="str">
        <f>IF(OR(ISBLANK($A48),$A48=""),"",IF(M48=0,0,INDEX('Employee Register'!$AB:$AB,MATCH($A48,'Employee Register'!$A:$A,0),1)))</f>
        <v/>
      </c>
      <c r="X48" s="49" t="str">
        <f>IF(OR(ISBLANK($A48),$A48=""),"",INDEX('Employee Register'!I:I,MATCH($A48,'Employee Register'!A:A,0))="No")</f>
        <v/>
      </c>
      <c r="Y48" s="51" t="str">
        <f t="shared" si="5"/>
        <v/>
      </c>
      <c r="Z48" s="49" t="str">
        <f>IF(OR(ISBLANK($A48),$A48=""),"",MATCH(INDEX('Employee Register'!K:K,MATCH($A48,'Employee Register'!A:A,0)),Settings!$A$2:$A$3,0))</f>
        <v/>
      </c>
      <c r="AA48" s="49" t="str">
        <f>IF(OR(ISBLANK($A48),$A48=""),"",CHOOSE(Z48,MATCH(INDEX('Employee Register'!O:O,MATCH($A48,'Employee Register'!A:A,0)),Settings!$A$6:$A$9,0),MATCH(INDEX('Employee Register'!L:L,MATCH($A48,'Employee Register'!A:A,0)),Settings!$A$12:$A$15,0)))</f>
        <v/>
      </c>
      <c r="AB48" s="49" t="str">
        <f>IF(OR(ISBLANK($A48),$A48=""),"",CHOOSE(Z48,MATCH(INDEX('Employee Register'!P:P,MATCH($A48,'Employee Register'!A:A,0)),Settings!$A$22:$A$23,0),0))</f>
        <v/>
      </c>
      <c r="AC48" s="49" t="str">
        <f>IF(OR(ISBLANK($A48),$A48=""),"",MATCH(INDEX('Employee Register'!X:X,MATCH($A48,'Employee Register'!A:A,0)),Settings!$A$26:$A$27,0))</f>
        <v/>
      </c>
      <c r="AD48" s="49" t="str">
        <f>IF(OR(ISBLANK($A48),$A48=""),"",IF(Z48=2,INDEX('Employee Register'!M:M,MATCH($A48,'Employee Register'!A:A,0)),0))</f>
        <v/>
      </c>
      <c r="AE48" s="78" t="str">
        <f>IF(OR(ISBLANK($A48),$A48=""),"",$AD48*INDEX('Federal Tax Tables New'!$B$56:$B$63,MATCH(INDEX('Employee Register'!J:J,MATCH($A48,'Employee Register'!A:A,0)),'Federal Tax Tables New'!$A$56:$A$63,0),1))</f>
        <v/>
      </c>
      <c r="AF48" s="51" t="str">
        <f t="shared" si="8"/>
        <v/>
      </c>
      <c r="AG48" s="49" t="str">
        <f>IF(OR(ISBLANK($A48),$A48=""),"",INDEX('Federal Tax Tables New'!$C$56:$C$63,MATCH(INDEX('Employee Register'!J:J,MATCH($A48,'Employee Register'!A:A,0)),'Federal Tax Tables New'!$A$56:$A$63,0),1))</f>
        <v/>
      </c>
      <c r="AH48" s="139" t="str">
        <f>IF(OR(ISBLANK($A48),$A48=""),"",IF(AF48&lt;CHOOSE(Z48,INDEX('Employee Register'!S:S,MATCH($A48,'Employee Register'!A:A,0)),0),0,AF48*AG48-CHOOSE(Z48,INDEX('Employee Register'!S:S,MATCH($A48,'Employee Register'!A:A,0))*AG48,0)))</f>
        <v/>
      </c>
      <c r="AI48" s="51" t="str">
        <f>IF(OR(ISBLANK($A48),$A48=""),"",MAX(IF($Z48=1,CHOOSE(AB48,CHOOSE(AA48,0,INDEX('Federal Tax Tables New'!$F$33:$I$40,MATCH(AH48,'Federal Tax Tables New'!$F$33:$F$40,1),1),INDEX('Federal Tax Tables New'!$F$22:$I$29,MATCH(AH48,'Federal Tax Tables New'!$F$22:$F$29,1),1),INDEX('Federal Tax Tables New'!$F$44:$I$51,MATCH(AH48,'Federal Tax Tables New'!$F$44:$F$51,1),1)),CHOOSE(AA48,0,INDEX('Federal Tax Tables New'!$K$33:$N$40,MATCH(AH48,'Federal Tax Tables New'!$K$33:$K$40,1),1),INDEX('Federal Tax Tables New'!$K$22:$N$29,MATCH(AH48,'Federal Tax Tables New'!$K$22:$K$29,1),1),INDEX('Federal Tax Tables New'!$K$44:$N$51,MATCH(AH48,'Federal Tax Tables New'!$K$44:$K$51,1),1))),0),IF($Z48=2,CHOOSE(AA48,0,INDEX('Federal Tax Tables New'!$A$33:$D$40,MATCH(AH48,'Federal Tax Tables New'!$A$33:$A$40,1),1),INDEX('Federal Tax Tables New'!$A$22:$D$29,MATCH(AH48,'Federal Tax Tables New'!$A$22:$A$29,1),1),INDEX('Federal Tax Tables New'!$A$33:$D$40,MATCH(AH48,'Federal Tax Tables New'!$A$33:$A$40,1),1)),0)))</f>
        <v/>
      </c>
      <c r="AJ48" s="51" t="str">
        <f>IF(OR(ISBLANK($A48),$A48=""),"",MAX(IF($Z48=1,CHOOSE(AB48,CHOOSE(AA48,0,INDEX('Federal Tax Tables New'!$F$33:$I$40,MATCH(AH48,'Federal Tax Tables New'!$F$33:$F$40,1),3),INDEX('Federal Tax Tables New'!$F$22:$I$29,MATCH(AH48,'Federal Tax Tables New'!$F$22:$F$29,1),3),INDEX('Federal Tax Tables New'!$F$44:$I$51,MATCH(AH48,'Federal Tax Tables New'!$F$44:$F$51,1),3)),CHOOSE(AA48,0,INDEX('Federal Tax Tables New'!$K$33:$N$40,MATCH(AH48,'Federal Tax Tables New'!$K$33:$K$40,1),3),INDEX('Federal Tax Tables New'!$K$22:$N$29,MATCH(AH48,'Federal Tax Tables New'!$K$22:$K$29,1),3),INDEX('Federal Tax Tables New'!$K$44:$N$51,MATCH(AH48,'Federal Tax Tables New'!$K$44:$K$51,1),3))),0),IF($Z48=2,CHOOSE(AA48,0,INDEX('Federal Tax Tables New'!$A$33:$D$40,MATCH(AH48,'Federal Tax Tables New'!$A$33:$A$40,1),3),INDEX('Federal Tax Tables New'!$A$22:$D$29,MATCH(AH48,'Federal Tax Tables New'!$A$22:$A$29,1),3),INDEX('Federal Tax Tables New'!$A$33:$D$40,MATCH(AH48,'Federal Tax Tables New'!$A$33:$A$40,1),3)),0)))</f>
        <v/>
      </c>
      <c r="AK48" s="79" t="str">
        <f>IF(OR(ISBLANK($A48),$A48=""),"",MAX(IF($Z48=1,CHOOSE(AB48,CHOOSE(AA48,0,INDEX('Federal Tax Tables New'!$F$33:$I$40,MATCH(AH48,'Federal Tax Tables New'!$F$33:$F$40,1),4),INDEX('Federal Tax Tables New'!$F$22:$I$29,MATCH(AH48,'Federal Tax Tables New'!$F$22:$F$29,1),4),INDEX('Federal Tax Tables New'!$F$44:$I$51,MATCH(AH48,'Federal Tax Tables New'!$F$44:$F$51,1),4)),CHOOSE(AA48,0,INDEX('Federal Tax Tables New'!$K$33:$N$40,MATCH(AH48,'Federal Tax Tables New'!$K$33:$K$40,1),4),INDEX('Federal Tax Tables New'!$K$22:$N$29,MATCH(AH48,'Federal Tax Tables New'!$K$22:$K$29,1),4),INDEX('Federal Tax Tables New'!$K$44:$N$51,MATCH(AH48,'Federal Tax Tables New'!$K$44:$K$51,1),4))),0),IF($Z48=2,CHOOSE(AA48,0,INDEX('Federal Tax Tables New'!$A$33:$D$40,MATCH(AH48,'Federal Tax Tables New'!$A$33:$A$40,1),4),INDEX('Federal Tax Tables New'!$A$22:$D$29,MATCH(AH48,'Federal Tax Tables New'!$A$22:$A$29,1),4),INDEX('Federal Tax Tables New'!$A$33:$D$40,MATCH(AH48,'Federal Tax Tables New'!$A$33:$A$40,1),4)),0)))</f>
        <v/>
      </c>
      <c r="AL48" s="51" t="str">
        <f t="shared" si="6"/>
        <v/>
      </c>
      <c r="AM48" s="51" t="str">
        <f>IF(OR(ISBLANK($A48),$A48=""),"",CHOOSE(Z48,INDEX('Employee Register'!Q:Q,MATCH($A48,'Employee Register'!A:A,0))*'Federal Tax Tables New'!$H$5+INDEX('Employee Register'!R:R,MATCH($A48,'Employee Register'!A:A,0))*'Federal Tax Tables New'!$H$6,0))</f>
        <v/>
      </c>
      <c r="AN48" s="51" t="str">
        <f t="shared" si="9"/>
        <v/>
      </c>
      <c r="AO48" s="139" t="str">
        <f>IF(OR(ISBLANK($A48),$A48=""),"",IF(OR(M48=0,AA48=1),0,CHOOSE(Z48,INDEX('Employee Register'!T:T,MATCH($A48,'Employee Register'!A:A,0)),INDEX('Employee Register'!N:N,MATCH($A48,'Employee Register'!A:A,0)))))</f>
        <v/>
      </c>
      <c r="AP48" s="51" t="str">
        <f>IF(OR(ISBLANK($A48),$A48=""),"",CHOOSE(AC48,0,(M48-O48)*Settings!$B$18))</f>
        <v/>
      </c>
      <c r="AQ48" s="84" t="str">
        <f t="shared" si="10"/>
        <v/>
      </c>
      <c r="AS48" s="190"/>
    </row>
    <row r="49" spans="1:45" s="204" customFormat="1" ht="15" customHeight="1" x14ac:dyDescent="0.2">
      <c r="A49" s="82"/>
      <c r="B49" s="50" t="str">
        <f>IF(OR(ISBLANK($A49),$A49=""),"",INDEX('Employee Register'!B:B,MATCH($A49,'Employee Register'!A:A,0),1))</f>
        <v/>
      </c>
      <c r="C49" s="46"/>
      <c r="D49" s="46"/>
      <c r="E49" s="29"/>
      <c r="F49" s="29"/>
      <c r="G49" s="29"/>
      <c r="H49" s="29"/>
      <c r="I49" s="47"/>
      <c r="J49" s="48"/>
      <c r="K49" s="48"/>
      <c r="L49" s="48"/>
      <c r="M49" s="83" t="str">
        <f>IF(OR(ISBLANK($A49),$A49=""),"",SUM($E49:$H49)*INDEX('Employee Register'!G:G,MATCH($A49,'Employee Register'!A:A,0),1)+IF(OR($X49,ISBLANK($X49)),$I49,0)*INDEX('Employee Register'!H:H,MATCH($A49,'Employee Register'!A:A,0),1)+J49)</f>
        <v/>
      </c>
      <c r="N49" s="83" t="str">
        <f>IF(OR(ISBLANK($A49),$A49=""),"",(M49-J49)*INDEX('Employee Register'!U:U,MATCH($A49,'Employee Register'!A:A,0),1))</f>
        <v/>
      </c>
      <c r="O49" s="142" t="str">
        <f>IF(OR(ISBLANK($A49),$A49=""),"",IF(M49=0,0,INDEX('Employee Register'!V:V,MATCH($A49,'Employee Register'!A:A,0),1)))</f>
        <v/>
      </c>
      <c r="P49" s="142" t="str">
        <f>IF(OR(ISBLANK($A49),$A49=""),"",IF(M49=0,0,INDEX('Employee Register'!W:W,MATCH($A49,'Employee Register'!A:A,0),1)+K49))</f>
        <v/>
      </c>
      <c r="Q49" s="83" t="str">
        <f t="shared" si="7"/>
        <v/>
      </c>
      <c r="R49" s="83" t="str">
        <f>IF(OR(ISBLANK($A49),$A49=""),"",INDEX('Employee Register'!Y:Y,MATCH($A49,'Employee Register'!A:A,0))*$Y49)</f>
        <v/>
      </c>
      <c r="S49" s="83" t="str">
        <f>IF(OR(ISBLANK($A49),$A49=""),"",INDEX('Employee Register'!Z:Z,MATCH($A49,'Employee Register'!A:A,0))*$Y49)</f>
        <v/>
      </c>
      <c r="T49" s="83" t="str">
        <f>IF(OR(ISBLANK($A49),$A49=""),"",IF(SUMIF($A$6:$A49,A49,$AP$6:$AP49)&lt;='Federal Tax Tables New'!$N$5,AP49,IF('Federal Tax Tables New'!$N$5-SUMIF($A$6:$A49,A49,$AP$6:$AP49)+AP49&lt;=0,0,'Federal Tax Tables New'!$N$5-SUMIF($A$6:$A49,A49,$AP$6:$AP49)+AP49)))</f>
        <v/>
      </c>
      <c r="U49" s="83" t="str">
        <f>IF(OR(ISBLANK($A49),$A49=""),"",CHOOSE(AC49,0,$M49*Settings!$B$19))</f>
        <v/>
      </c>
      <c r="V49" s="142" t="str">
        <f>IF(OR(ISBLANK($A49),$A49=""),"",IF(M49=0,0,INDEX('Employee Register'!$AA:$AA,MATCH($A49,'Employee Register'!$A:$A,0),1)))</f>
        <v/>
      </c>
      <c r="W49" s="142" t="str">
        <f>IF(OR(ISBLANK($A49),$A49=""),"",IF(M49=0,0,INDEX('Employee Register'!$AB:$AB,MATCH($A49,'Employee Register'!$A:$A,0),1)))</f>
        <v/>
      </c>
      <c r="X49" s="49" t="str">
        <f>IF(OR(ISBLANK($A49),$A49=""),"",INDEX('Employee Register'!I:I,MATCH($A49,'Employee Register'!A:A,0))="No")</f>
        <v/>
      </c>
      <c r="Y49" s="51" t="str">
        <f t="shared" si="5"/>
        <v/>
      </c>
      <c r="Z49" s="49" t="str">
        <f>IF(OR(ISBLANK($A49),$A49=""),"",MATCH(INDEX('Employee Register'!K:K,MATCH($A49,'Employee Register'!A:A,0)),Settings!$A$2:$A$3,0))</f>
        <v/>
      </c>
      <c r="AA49" s="49" t="str">
        <f>IF(OR(ISBLANK($A49),$A49=""),"",CHOOSE(Z49,MATCH(INDEX('Employee Register'!O:O,MATCH($A49,'Employee Register'!A:A,0)),Settings!$A$6:$A$9,0),MATCH(INDEX('Employee Register'!L:L,MATCH($A49,'Employee Register'!A:A,0)),Settings!$A$12:$A$15,0)))</f>
        <v/>
      </c>
      <c r="AB49" s="49" t="str">
        <f>IF(OR(ISBLANK($A49),$A49=""),"",CHOOSE(Z49,MATCH(INDEX('Employee Register'!P:P,MATCH($A49,'Employee Register'!A:A,0)),Settings!$A$22:$A$23,0),0))</f>
        <v/>
      </c>
      <c r="AC49" s="49" t="str">
        <f>IF(OR(ISBLANK($A49),$A49=""),"",MATCH(INDEX('Employee Register'!X:X,MATCH($A49,'Employee Register'!A:A,0)),Settings!$A$26:$A$27,0))</f>
        <v/>
      </c>
      <c r="AD49" s="49" t="str">
        <f>IF(OR(ISBLANK($A49),$A49=""),"",IF(Z49=2,INDEX('Employee Register'!M:M,MATCH($A49,'Employee Register'!A:A,0)),0))</f>
        <v/>
      </c>
      <c r="AE49" s="78" t="str">
        <f>IF(OR(ISBLANK($A49),$A49=""),"",$AD49*INDEX('Federal Tax Tables New'!$B$56:$B$63,MATCH(INDEX('Employee Register'!J:J,MATCH($A49,'Employee Register'!A:A,0)),'Federal Tax Tables New'!$A$56:$A$63,0),1))</f>
        <v/>
      </c>
      <c r="AF49" s="51" t="str">
        <f t="shared" si="8"/>
        <v/>
      </c>
      <c r="AG49" s="49" t="str">
        <f>IF(OR(ISBLANK($A49),$A49=""),"",INDEX('Federal Tax Tables New'!$C$56:$C$63,MATCH(INDEX('Employee Register'!J:J,MATCH($A49,'Employee Register'!A:A,0)),'Federal Tax Tables New'!$A$56:$A$63,0),1))</f>
        <v/>
      </c>
      <c r="AH49" s="139" t="str">
        <f>IF(OR(ISBLANK($A49),$A49=""),"",IF(AF49&lt;CHOOSE(Z49,INDEX('Employee Register'!S:S,MATCH($A49,'Employee Register'!A:A,0)),0),0,AF49*AG49-CHOOSE(Z49,INDEX('Employee Register'!S:S,MATCH($A49,'Employee Register'!A:A,0))*AG49,0)))</f>
        <v/>
      </c>
      <c r="AI49" s="51" t="str">
        <f>IF(OR(ISBLANK($A49),$A49=""),"",MAX(IF($Z49=1,CHOOSE(AB49,CHOOSE(AA49,0,INDEX('Federal Tax Tables New'!$F$33:$I$40,MATCH(AH49,'Federal Tax Tables New'!$F$33:$F$40,1),1),INDEX('Federal Tax Tables New'!$F$22:$I$29,MATCH(AH49,'Federal Tax Tables New'!$F$22:$F$29,1),1),INDEX('Federal Tax Tables New'!$F$44:$I$51,MATCH(AH49,'Federal Tax Tables New'!$F$44:$F$51,1),1)),CHOOSE(AA49,0,INDEX('Federal Tax Tables New'!$K$33:$N$40,MATCH(AH49,'Federal Tax Tables New'!$K$33:$K$40,1),1),INDEX('Federal Tax Tables New'!$K$22:$N$29,MATCH(AH49,'Federal Tax Tables New'!$K$22:$K$29,1),1),INDEX('Federal Tax Tables New'!$K$44:$N$51,MATCH(AH49,'Federal Tax Tables New'!$K$44:$K$51,1),1))),0),IF($Z49=2,CHOOSE(AA49,0,INDEX('Federal Tax Tables New'!$A$33:$D$40,MATCH(AH49,'Federal Tax Tables New'!$A$33:$A$40,1),1),INDEX('Federal Tax Tables New'!$A$22:$D$29,MATCH(AH49,'Federal Tax Tables New'!$A$22:$A$29,1),1),INDEX('Federal Tax Tables New'!$A$33:$D$40,MATCH(AH49,'Federal Tax Tables New'!$A$33:$A$40,1),1)),0)))</f>
        <v/>
      </c>
      <c r="AJ49" s="51" t="str">
        <f>IF(OR(ISBLANK($A49),$A49=""),"",MAX(IF($Z49=1,CHOOSE(AB49,CHOOSE(AA49,0,INDEX('Federal Tax Tables New'!$F$33:$I$40,MATCH(AH49,'Federal Tax Tables New'!$F$33:$F$40,1),3),INDEX('Federal Tax Tables New'!$F$22:$I$29,MATCH(AH49,'Federal Tax Tables New'!$F$22:$F$29,1),3),INDEX('Federal Tax Tables New'!$F$44:$I$51,MATCH(AH49,'Federal Tax Tables New'!$F$44:$F$51,1),3)),CHOOSE(AA49,0,INDEX('Federal Tax Tables New'!$K$33:$N$40,MATCH(AH49,'Federal Tax Tables New'!$K$33:$K$40,1),3),INDEX('Federal Tax Tables New'!$K$22:$N$29,MATCH(AH49,'Federal Tax Tables New'!$K$22:$K$29,1),3),INDEX('Federal Tax Tables New'!$K$44:$N$51,MATCH(AH49,'Federal Tax Tables New'!$K$44:$K$51,1),3))),0),IF($Z49=2,CHOOSE(AA49,0,INDEX('Federal Tax Tables New'!$A$33:$D$40,MATCH(AH49,'Federal Tax Tables New'!$A$33:$A$40,1),3),INDEX('Federal Tax Tables New'!$A$22:$D$29,MATCH(AH49,'Federal Tax Tables New'!$A$22:$A$29,1),3),INDEX('Federal Tax Tables New'!$A$33:$D$40,MATCH(AH49,'Federal Tax Tables New'!$A$33:$A$40,1),3)),0)))</f>
        <v/>
      </c>
      <c r="AK49" s="79" t="str">
        <f>IF(OR(ISBLANK($A49),$A49=""),"",MAX(IF($Z49=1,CHOOSE(AB49,CHOOSE(AA49,0,INDEX('Federal Tax Tables New'!$F$33:$I$40,MATCH(AH49,'Federal Tax Tables New'!$F$33:$F$40,1),4),INDEX('Federal Tax Tables New'!$F$22:$I$29,MATCH(AH49,'Federal Tax Tables New'!$F$22:$F$29,1),4),INDEX('Federal Tax Tables New'!$F$44:$I$51,MATCH(AH49,'Federal Tax Tables New'!$F$44:$F$51,1),4)),CHOOSE(AA49,0,INDEX('Federal Tax Tables New'!$K$33:$N$40,MATCH(AH49,'Federal Tax Tables New'!$K$33:$K$40,1),4),INDEX('Federal Tax Tables New'!$K$22:$N$29,MATCH(AH49,'Federal Tax Tables New'!$K$22:$K$29,1),4),INDEX('Federal Tax Tables New'!$K$44:$N$51,MATCH(AH49,'Federal Tax Tables New'!$K$44:$K$51,1),4))),0),IF($Z49=2,CHOOSE(AA49,0,INDEX('Federal Tax Tables New'!$A$33:$D$40,MATCH(AH49,'Federal Tax Tables New'!$A$33:$A$40,1),4),INDEX('Federal Tax Tables New'!$A$22:$D$29,MATCH(AH49,'Federal Tax Tables New'!$A$22:$A$29,1),4),INDEX('Federal Tax Tables New'!$A$33:$D$40,MATCH(AH49,'Federal Tax Tables New'!$A$33:$A$40,1),4)),0)))</f>
        <v/>
      </c>
      <c r="AL49" s="51" t="str">
        <f t="shared" si="6"/>
        <v/>
      </c>
      <c r="AM49" s="51" t="str">
        <f>IF(OR(ISBLANK($A49),$A49=""),"",CHOOSE(Z49,INDEX('Employee Register'!Q:Q,MATCH($A49,'Employee Register'!A:A,0))*'Federal Tax Tables New'!$H$5+INDEX('Employee Register'!R:R,MATCH($A49,'Employee Register'!A:A,0))*'Federal Tax Tables New'!$H$6,0))</f>
        <v/>
      </c>
      <c r="AN49" s="51" t="str">
        <f t="shared" si="9"/>
        <v/>
      </c>
      <c r="AO49" s="139" t="str">
        <f>IF(OR(ISBLANK($A49),$A49=""),"",IF(OR(M49=0,AA49=1),0,CHOOSE(Z49,INDEX('Employee Register'!T:T,MATCH($A49,'Employee Register'!A:A,0)),INDEX('Employee Register'!N:N,MATCH($A49,'Employee Register'!A:A,0)))))</f>
        <v/>
      </c>
      <c r="AP49" s="51" t="str">
        <f>IF(OR(ISBLANK($A49),$A49=""),"",CHOOSE(AC49,0,(M49-O49)*Settings!$B$18))</f>
        <v/>
      </c>
      <c r="AQ49" s="84" t="str">
        <f t="shared" si="10"/>
        <v/>
      </c>
      <c r="AS49" s="151"/>
    </row>
    <row r="50" spans="1:45" s="204" customFormat="1" ht="15" customHeight="1" x14ac:dyDescent="0.2">
      <c r="A50" s="82"/>
      <c r="B50" s="50" t="str">
        <f>IF(OR(ISBLANK($A50),$A50=""),"",INDEX('Employee Register'!B:B,MATCH($A50,'Employee Register'!A:A,0),1))</f>
        <v/>
      </c>
      <c r="C50" s="46"/>
      <c r="D50" s="46"/>
      <c r="E50" s="29"/>
      <c r="F50" s="29"/>
      <c r="G50" s="29"/>
      <c r="H50" s="29"/>
      <c r="I50" s="47"/>
      <c r="J50" s="48"/>
      <c r="K50" s="48"/>
      <c r="L50" s="48"/>
      <c r="M50" s="83" t="str">
        <f>IF(OR(ISBLANK($A50),$A50=""),"",SUM($E50:$H50)*INDEX('Employee Register'!G:G,MATCH($A50,'Employee Register'!A:A,0),1)+IF(OR($X50,ISBLANK($X50)),$I50,0)*INDEX('Employee Register'!H:H,MATCH($A50,'Employee Register'!A:A,0),1)+J50)</f>
        <v/>
      </c>
      <c r="N50" s="83" t="str">
        <f>IF(OR(ISBLANK($A50),$A50=""),"",(M50-J50)*INDEX('Employee Register'!U:U,MATCH($A50,'Employee Register'!A:A,0),1))</f>
        <v/>
      </c>
      <c r="O50" s="142" t="str">
        <f>IF(OR(ISBLANK($A50),$A50=""),"",IF(M50=0,0,INDEX('Employee Register'!V:V,MATCH($A50,'Employee Register'!A:A,0),1)))</f>
        <v/>
      </c>
      <c r="P50" s="142" t="str">
        <f>IF(OR(ISBLANK($A50),$A50=""),"",IF(M50=0,0,INDEX('Employee Register'!W:W,MATCH($A50,'Employee Register'!A:A,0),1)+K50))</f>
        <v/>
      </c>
      <c r="Q50" s="83" t="str">
        <f t="shared" si="7"/>
        <v/>
      </c>
      <c r="R50" s="83" t="str">
        <f>IF(OR(ISBLANK($A50),$A50=""),"",INDEX('Employee Register'!Y:Y,MATCH($A50,'Employee Register'!A:A,0))*$Y50)</f>
        <v/>
      </c>
      <c r="S50" s="83" t="str">
        <f>IF(OR(ISBLANK($A50),$A50=""),"",INDEX('Employee Register'!Z:Z,MATCH($A50,'Employee Register'!A:A,0))*$Y50)</f>
        <v/>
      </c>
      <c r="T50" s="83" t="str">
        <f>IF(OR(ISBLANK($A50),$A50=""),"",IF(SUMIF($A$6:$A50,A50,$AP$6:$AP50)&lt;='Federal Tax Tables New'!$N$5,AP50,IF('Federal Tax Tables New'!$N$5-SUMIF($A$6:$A50,A50,$AP$6:$AP50)+AP50&lt;=0,0,'Federal Tax Tables New'!$N$5-SUMIF($A$6:$A50,A50,$AP$6:$AP50)+AP50)))</f>
        <v/>
      </c>
      <c r="U50" s="83" t="str">
        <f>IF(OR(ISBLANK($A50),$A50=""),"",CHOOSE(AC50,0,$M50*Settings!$B$19))</f>
        <v/>
      </c>
      <c r="V50" s="142" t="str">
        <f>IF(OR(ISBLANK($A50),$A50=""),"",IF(M50=0,0,INDEX('Employee Register'!$AA:$AA,MATCH($A50,'Employee Register'!$A:$A,0),1)))</f>
        <v/>
      </c>
      <c r="W50" s="142" t="str">
        <f>IF(OR(ISBLANK($A50),$A50=""),"",IF(M50=0,0,INDEX('Employee Register'!$AB:$AB,MATCH($A50,'Employee Register'!$A:$A,0),1)))</f>
        <v/>
      </c>
      <c r="X50" s="49" t="str">
        <f>IF(OR(ISBLANK($A50),$A50=""),"",INDEX('Employee Register'!I:I,MATCH($A50,'Employee Register'!A:A,0))="No")</f>
        <v/>
      </c>
      <c r="Y50" s="51" t="str">
        <f t="shared" si="5"/>
        <v/>
      </c>
      <c r="Z50" s="49" t="str">
        <f>IF(OR(ISBLANK($A50),$A50=""),"",MATCH(INDEX('Employee Register'!K:K,MATCH($A50,'Employee Register'!A:A,0)),Settings!$A$2:$A$3,0))</f>
        <v/>
      </c>
      <c r="AA50" s="49" t="str">
        <f>IF(OR(ISBLANK($A50),$A50=""),"",CHOOSE(Z50,MATCH(INDEX('Employee Register'!O:O,MATCH($A50,'Employee Register'!A:A,0)),Settings!$A$6:$A$9,0),MATCH(INDEX('Employee Register'!L:L,MATCH($A50,'Employee Register'!A:A,0)),Settings!$A$12:$A$15,0)))</f>
        <v/>
      </c>
      <c r="AB50" s="49" t="str">
        <f>IF(OR(ISBLANK($A50),$A50=""),"",CHOOSE(Z50,MATCH(INDEX('Employee Register'!P:P,MATCH($A50,'Employee Register'!A:A,0)),Settings!$A$22:$A$23,0),0))</f>
        <v/>
      </c>
      <c r="AC50" s="49" t="str">
        <f>IF(OR(ISBLANK($A50),$A50=""),"",MATCH(INDEX('Employee Register'!X:X,MATCH($A50,'Employee Register'!A:A,0)),Settings!$A$26:$A$27,0))</f>
        <v/>
      </c>
      <c r="AD50" s="49" t="str">
        <f>IF(OR(ISBLANK($A50),$A50=""),"",IF(Z50=2,INDEX('Employee Register'!M:M,MATCH($A50,'Employee Register'!A:A,0)),0))</f>
        <v/>
      </c>
      <c r="AE50" s="78" t="str">
        <f>IF(OR(ISBLANK($A50),$A50=""),"",$AD50*INDEX('Federal Tax Tables New'!$B$56:$B$63,MATCH(INDEX('Employee Register'!J:J,MATCH($A50,'Employee Register'!A:A,0)),'Federal Tax Tables New'!$A$56:$A$63,0),1))</f>
        <v/>
      </c>
      <c r="AF50" s="51" t="str">
        <f t="shared" si="8"/>
        <v/>
      </c>
      <c r="AG50" s="49" t="str">
        <f>IF(OR(ISBLANK($A50),$A50=""),"",INDEX('Federal Tax Tables New'!$C$56:$C$63,MATCH(INDEX('Employee Register'!J:J,MATCH($A50,'Employee Register'!A:A,0)),'Federal Tax Tables New'!$A$56:$A$63,0),1))</f>
        <v/>
      </c>
      <c r="AH50" s="139" t="str">
        <f>IF(OR(ISBLANK($A50),$A50=""),"",IF(AF50&lt;CHOOSE(Z50,INDEX('Employee Register'!S:S,MATCH($A50,'Employee Register'!A:A,0)),0),0,AF50*AG50-CHOOSE(Z50,INDEX('Employee Register'!S:S,MATCH($A50,'Employee Register'!A:A,0))*AG50,0)))</f>
        <v/>
      </c>
      <c r="AI50" s="51" t="str">
        <f>IF(OR(ISBLANK($A50),$A50=""),"",MAX(IF($Z50=1,CHOOSE(AB50,CHOOSE(AA50,0,INDEX('Federal Tax Tables New'!$F$33:$I$40,MATCH(AH50,'Federal Tax Tables New'!$F$33:$F$40,1),1),INDEX('Federal Tax Tables New'!$F$22:$I$29,MATCH(AH50,'Federal Tax Tables New'!$F$22:$F$29,1),1),INDEX('Federal Tax Tables New'!$F$44:$I$51,MATCH(AH50,'Federal Tax Tables New'!$F$44:$F$51,1),1)),CHOOSE(AA50,0,INDEX('Federal Tax Tables New'!$K$33:$N$40,MATCH(AH50,'Federal Tax Tables New'!$K$33:$K$40,1),1),INDEX('Federal Tax Tables New'!$K$22:$N$29,MATCH(AH50,'Federal Tax Tables New'!$K$22:$K$29,1),1),INDEX('Federal Tax Tables New'!$K$44:$N$51,MATCH(AH50,'Federal Tax Tables New'!$K$44:$K$51,1),1))),0),IF($Z50=2,CHOOSE(AA50,0,INDEX('Federal Tax Tables New'!$A$33:$D$40,MATCH(AH50,'Federal Tax Tables New'!$A$33:$A$40,1),1),INDEX('Federal Tax Tables New'!$A$22:$D$29,MATCH(AH50,'Federal Tax Tables New'!$A$22:$A$29,1),1),INDEX('Federal Tax Tables New'!$A$33:$D$40,MATCH(AH50,'Federal Tax Tables New'!$A$33:$A$40,1),1)),0)))</f>
        <v/>
      </c>
      <c r="AJ50" s="51" t="str">
        <f>IF(OR(ISBLANK($A50),$A50=""),"",MAX(IF($Z50=1,CHOOSE(AB50,CHOOSE(AA50,0,INDEX('Federal Tax Tables New'!$F$33:$I$40,MATCH(AH50,'Federal Tax Tables New'!$F$33:$F$40,1),3),INDEX('Federal Tax Tables New'!$F$22:$I$29,MATCH(AH50,'Federal Tax Tables New'!$F$22:$F$29,1),3),INDEX('Federal Tax Tables New'!$F$44:$I$51,MATCH(AH50,'Federal Tax Tables New'!$F$44:$F$51,1),3)),CHOOSE(AA50,0,INDEX('Federal Tax Tables New'!$K$33:$N$40,MATCH(AH50,'Federal Tax Tables New'!$K$33:$K$40,1),3),INDEX('Federal Tax Tables New'!$K$22:$N$29,MATCH(AH50,'Federal Tax Tables New'!$K$22:$K$29,1),3),INDEX('Federal Tax Tables New'!$K$44:$N$51,MATCH(AH50,'Federal Tax Tables New'!$K$44:$K$51,1),3))),0),IF($Z50=2,CHOOSE(AA50,0,INDEX('Federal Tax Tables New'!$A$33:$D$40,MATCH(AH50,'Federal Tax Tables New'!$A$33:$A$40,1),3),INDEX('Federal Tax Tables New'!$A$22:$D$29,MATCH(AH50,'Federal Tax Tables New'!$A$22:$A$29,1),3),INDEX('Federal Tax Tables New'!$A$33:$D$40,MATCH(AH50,'Federal Tax Tables New'!$A$33:$A$40,1),3)),0)))</f>
        <v/>
      </c>
      <c r="AK50" s="79" t="str">
        <f>IF(OR(ISBLANK($A50),$A50=""),"",MAX(IF($Z50=1,CHOOSE(AB50,CHOOSE(AA50,0,INDEX('Federal Tax Tables New'!$F$33:$I$40,MATCH(AH50,'Federal Tax Tables New'!$F$33:$F$40,1),4),INDEX('Federal Tax Tables New'!$F$22:$I$29,MATCH(AH50,'Federal Tax Tables New'!$F$22:$F$29,1),4),INDEX('Federal Tax Tables New'!$F$44:$I$51,MATCH(AH50,'Federal Tax Tables New'!$F$44:$F$51,1),4)),CHOOSE(AA50,0,INDEX('Federal Tax Tables New'!$K$33:$N$40,MATCH(AH50,'Federal Tax Tables New'!$K$33:$K$40,1),4),INDEX('Federal Tax Tables New'!$K$22:$N$29,MATCH(AH50,'Federal Tax Tables New'!$K$22:$K$29,1),4),INDEX('Federal Tax Tables New'!$K$44:$N$51,MATCH(AH50,'Federal Tax Tables New'!$K$44:$K$51,1),4))),0),IF($Z50=2,CHOOSE(AA50,0,INDEX('Federal Tax Tables New'!$A$33:$D$40,MATCH(AH50,'Federal Tax Tables New'!$A$33:$A$40,1),4),INDEX('Federal Tax Tables New'!$A$22:$D$29,MATCH(AH50,'Federal Tax Tables New'!$A$22:$A$29,1),4),INDEX('Federal Tax Tables New'!$A$33:$D$40,MATCH(AH50,'Federal Tax Tables New'!$A$33:$A$40,1),4)),0)))</f>
        <v/>
      </c>
      <c r="AL50" s="51" t="str">
        <f t="shared" si="6"/>
        <v/>
      </c>
      <c r="AM50" s="51" t="str">
        <f>IF(OR(ISBLANK($A50),$A50=""),"",CHOOSE(Z50,INDEX('Employee Register'!Q:Q,MATCH($A50,'Employee Register'!A:A,0))*'Federal Tax Tables New'!$H$5+INDEX('Employee Register'!R:R,MATCH($A50,'Employee Register'!A:A,0))*'Federal Tax Tables New'!$H$6,0))</f>
        <v/>
      </c>
      <c r="AN50" s="51" t="str">
        <f t="shared" si="9"/>
        <v/>
      </c>
      <c r="AO50" s="139" t="str">
        <f>IF(OR(ISBLANK($A50),$A50=""),"",IF(OR(M50=0,AA50=1),0,CHOOSE(Z50,INDEX('Employee Register'!T:T,MATCH($A50,'Employee Register'!A:A,0)),INDEX('Employee Register'!N:N,MATCH($A50,'Employee Register'!A:A,0)))))</f>
        <v/>
      </c>
      <c r="AP50" s="51" t="str">
        <f>IF(OR(ISBLANK($A50),$A50=""),"",CHOOSE(AC50,0,(M50-O50)*Settings!$B$18))</f>
        <v/>
      </c>
      <c r="AQ50" s="84" t="str">
        <f t="shared" si="10"/>
        <v/>
      </c>
      <c r="AS50" s="151"/>
    </row>
    <row r="51" spans="1:45" s="204" customFormat="1" ht="15" customHeight="1" x14ac:dyDescent="0.2">
      <c r="A51" s="82"/>
      <c r="B51" s="50" t="str">
        <f>IF(OR(ISBLANK($A51),$A51=""),"",INDEX('Employee Register'!B:B,MATCH($A51,'Employee Register'!A:A,0),1))</f>
        <v/>
      </c>
      <c r="C51" s="46"/>
      <c r="D51" s="46"/>
      <c r="E51" s="29"/>
      <c r="F51" s="29"/>
      <c r="G51" s="29"/>
      <c r="H51" s="29"/>
      <c r="I51" s="47"/>
      <c r="J51" s="48"/>
      <c r="K51" s="48"/>
      <c r="L51" s="48"/>
      <c r="M51" s="83" t="str">
        <f>IF(OR(ISBLANK($A51),$A51=""),"",SUM($E51:$H51)*INDEX('Employee Register'!G:G,MATCH($A51,'Employee Register'!A:A,0),1)+IF(OR($X51,ISBLANK($X51)),$I51,0)*INDEX('Employee Register'!H:H,MATCH($A51,'Employee Register'!A:A,0),1)+J51)</f>
        <v/>
      </c>
      <c r="N51" s="83" t="str">
        <f>IF(OR(ISBLANK($A51),$A51=""),"",(M51-J51)*INDEX('Employee Register'!U:U,MATCH($A51,'Employee Register'!A:A,0),1))</f>
        <v/>
      </c>
      <c r="O51" s="142" t="str">
        <f>IF(OR(ISBLANK($A51),$A51=""),"",IF(M51=0,0,INDEX('Employee Register'!V:V,MATCH($A51,'Employee Register'!A:A,0),1)))</f>
        <v/>
      </c>
      <c r="P51" s="142" t="str">
        <f>IF(OR(ISBLANK($A51),$A51=""),"",IF(M51=0,0,INDEX('Employee Register'!W:W,MATCH($A51,'Employee Register'!A:A,0),1)+K51))</f>
        <v/>
      </c>
      <c r="Q51" s="83" t="str">
        <f t="shared" si="7"/>
        <v/>
      </c>
      <c r="R51" s="83" t="str">
        <f>IF(OR(ISBLANK($A51),$A51=""),"",INDEX('Employee Register'!Y:Y,MATCH($A51,'Employee Register'!A:A,0))*$Y51)</f>
        <v/>
      </c>
      <c r="S51" s="83" t="str">
        <f>IF(OR(ISBLANK($A51),$A51=""),"",INDEX('Employee Register'!Z:Z,MATCH($A51,'Employee Register'!A:A,0))*$Y51)</f>
        <v/>
      </c>
      <c r="T51" s="83" t="str">
        <f>IF(OR(ISBLANK($A51),$A51=""),"",IF(SUMIF($A$6:$A51,A51,$AP$6:$AP51)&lt;='Federal Tax Tables New'!$N$5,AP51,IF('Federal Tax Tables New'!$N$5-SUMIF($A$6:$A51,A51,$AP$6:$AP51)+AP51&lt;=0,0,'Federal Tax Tables New'!$N$5-SUMIF($A$6:$A51,A51,$AP$6:$AP51)+AP51)))</f>
        <v/>
      </c>
      <c r="U51" s="83" t="str">
        <f>IF(OR(ISBLANK($A51),$A51=""),"",CHOOSE(AC51,0,$M51*Settings!$B$19))</f>
        <v/>
      </c>
      <c r="V51" s="142" t="str">
        <f>IF(OR(ISBLANK($A51),$A51=""),"",IF(M51=0,0,INDEX('Employee Register'!$AA:$AA,MATCH($A51,'Employee Register'!$A:$A,0),1)))</f>
        <v/>
      </c>
      <c r="W51" s="142" t="str">
        <f>IF(OR(ISBLANK($A51),$A51=""),"",IF(M51=0,0,INDEX('Employee Register'!$AB:$AB,MATCH($A51,'Employee Register'!$A:$A,0),1)))</f>
        <v/>
      </c>
      <c r="X51" s="49" t="str">
        <f>IF(OR(ISBLANK($A51),$A51=""),"",INDEX('Employee Register'!I:I,MATCH($A51,'Employee Register'!A:A,0))="No")</f>
        <v/>
      </c>
      <c r="Y51" s="51" t="str">
        <f t="shared" si="5"/>
        <v/>
      </c>
      <c r="Z51" s="49" t="str">
        <f>IF(OR(ISBLANK($A51),$A51=""),"",MATCH(INDEX('Employee Register'!K:K,MATCH($A51,'Employee Register'!A:A,0)),Settings!$A$2:$A$3,0))</f>
        <v/>
      </c>
      <c r="AA51" s="49" t="str">
        <f>IF(OR(ISBLANK($A51),$A51=""),"",CHOOSE(Z51,MATCH(INDEX('Employee Register'!O:O,MATCH($A51,'Employee Register'!A:A,0)),Settings!$A$6:$A$9,0),MATCH(INDEX('Employee Register'!L:L,MATCH($A51,'Employee Register'!A:A,0)),Settings!$A$12:$A$15,0)))</f>
        <v/>
      </c>
      <c r="AB51" s="49" t="str">
        <f>IF(OR(ISBLANK($A51),$A51=""),"",CHOOSE(Z51,MATCH(INDEX('Employee Register'!P:P,MATCH($A51,'Employee Register'!A:A,0)),Settings!$A$22:$A$23,0),0))</f>
        <v/>
      </c>
      <c r="AC51" s="49" t="str">
        <f>IF(OR(ISBLANK($A51),$A51=""),"",MATCH(INDEX('Employee Register'!X:X,MATCH($A51,'Employee Register'!A:A,0)),Settings!$A$26:$A$27,0))</f>
        <v/>
      </c>
      <c r="AD51" s="49" t="str">
        <f>IF(OR(ISBLANK($A51),$A51=""),"",IF(Z51=2,INDEX('Employee Register'!M:M,MATCH($A51,'Employee Register'!A:A,0)),0))</f>
        <v/>
      </c>
      <c r="AE51" s="78" t="str">
        <f>IF(OR(ISBLANK($A51),$A51=""),"",$AD51*INDEX('Federal Tax Tables New'!$B$56:$B$63,MATCH(INDEX('Employee Register'!J:J,MATCH($A51,'Employee Register'!A:A,0)),'Federal Tax Tables New'!$A$56:$A$63,0),1))</f>
        <v/>
      </c>
      <c r="AF51" s="51" t="str">
        <f t="shared" si="8"/>
        <v/>
      </c>
      <c r="AG51" s="49" t="str">
        <f>IF(OR(ISBLANK($A51),$A51=""),"",INDEX('Federal Tax Tables New'!$C$56:$C$63,MATCH(INDEX('Employee Register'!J:J,MATCH($A51,'Employee Register'!A:A,0)),'Federal Tax Tables New'!$A$56:$A$63,0),1))</f>
        <v/>
      </c>
      <c r="AH51" s="139" t="str">
        <f>IF(OR(ISBLANK($A51),$A51=""),"",IF(AF51&lt;CHOOSE(Z51,INDEX('Employee Register'!S:S,MATCH($A51,'Employee Register'!A:A,0)),0),0,AF51*AG51-CHOOSE(Z51,INDEX('Employee Register'!S:S,MATCH($A51,'Employee Register'!A:A,0))*AG51,0)))</f>
        <v/>
      </c>
      <c r="AI51" s="51" t="str">
        <f>IF(OR(ISBLANK($A51),$A51=""),"",MAX(IF($Z51=1,CHOOSE(AB51,CHOOSE(AA51,0,INDEX('Federal Tax Tables New'!$F$33:$I$40,MATCH(AH51,'Federal Tax Tables New'!$F$33:$F$40,1),1),INDEX('Federal Tax Tables New'!$F$22:$I$29,MATCH(AH51,'Federal Tax Tables New'!$F$22:$F$29,1),1),INDEX('Federal Tax Tables New'!$F$44:$I$51,MATCH(AH51,'Federal Tax Tables New'!$F$44:$F$51,1),1)),CHOOSE(AA51,0,INDEX('Federal Tax Tables New'!$K$33:$N$40,MATCH(AH51,'Federal Tax Tables New'!$K$33:$K$40,1),1),INDEX('Federal Tax Tables New'!$K$22:$N$29,MATCH(AH51,'Federal Tax Tables New'!$K$22:$K$29,1),1),INDEX('Federal Tax Tables New'!$K$44:$N$51,MATCH(AH51,'Federal Tax Tables New'!$K$44:$K$51,1),1))),0),IF($Z51=2,CHOOSE(AA51,0,INDEX('Federal Tax Tables New'!$A$33:$D$40,MATCH(AH51,'Federal Tax Tables New'!$A$33:$A$40,1),1),INDEX('Federal Tax Tables New'!$A$22:$D$29,MATCH(AH51,'Federal Tax Tables New'!$A$22:$A$29,1),1),INDEX('Federal Tax Tables New'!$A$33:$D$40,MATCH(AH51,'Federal Tax Tables New'!$A$33:$A$40,1),1)),0)))</f>
        <v/>
      </c>
      <c r="AJ51" s="51" t="str">
        <f>IF(OR(ISBLANK($A51),$A51=""),"",MAX(IF($Z51=1,CHOOSE(AB51,CHOOSE(AA51,0,INDEX('Federal Tax Tables New'!$F$33:$I$40,MATCH(AH51,'Federal Tax Tables New'!$F$33:$F$40,1),3),INDEX('Federal Tax Tables New'!$F$22:$I$29,MATCH(AH51,'Federal Tax Tables New'!$F$22:$F$29,1),3),INDEX('Federal Tax Tables New'!$F$44:$I$51,MATCH(AH51,'Federal Tax Tables New'!$F$44:$F$51,1),3)),CHOOSE(AA51,0,INDEX('Federal Tax Tables New'!$K$33:$N$40,MATCH(AH51,'Federal Tax Tables New'!$K$33:$K$40,1),3),INDEX('Federal Tax Tables New'!$K$22:$N$29,MATCH(AH51,'Federal Tax Tables New'!$K$22:$K$29,1),3),INDEX('Federal Tax Tables New'!$K$44:$N$51,MATCH(AH51,'Federal Tax Tables New'!$K$44:$K$51,1),3))),0),IF($Z51=2,CHOOSE(AA51,0,INDEX('Federal Tax Tables New'!$A$33:$D$40,MATCH(AH51,'Federal Tax Tables New'!$A$33:$A$40,1),3),INDEX('Federal Tax Tables New'!$A$22:$D$29,MATCH(AH51,'Federal Tax Tables New'!$A$22:$A$29,1),3),INDEX('Federal Tax Tables New'!$A$33:$D$40,MATCH(AH51,'Federal Tax Tables New'!$A$33:$A$40,1),3)),0)))</f>
        <v/>
      </c>
      <c r="AK51" s="79" t="str">
        <f>IF(OR(ISBLANK($A51),$A51=""),"",MAX(IF($Z51=1,CHOOSE(AB51,CHOOSE(AA51,0,INDEX('Federal Tax Tables New'!$F$33:$I$40,MATCH(AH51,'Federal Tax Tables New'!$F$33:$F$40,1),4),INDEX('Federal Tax Tables New'!$F$22:$I$29,MATCH(AH51,'Federal Tax Tables New'!$F$22:$F$29,1),4),INDEX('Federal Tax Tables New'!$F$44:$I$51,MATCH(AH51,'Federal Tax Tables New'!$F$44:$F$51,1),4)),CHOOSE(AA51,0,INDEX('Federal Tax Tables New'!$K$33:$N$40,MATCH(AH51,'Federal Tax Tables New'!$K$33:$K$40,1),4),INDEX('Federal Tax Tables New'!$K$22:$N$29,MATCH(AH51,'Federal Tax Tables New'!$K$22:$K$29,1),4),INDEX('Federal Tax Tables New'!$K$44:$N$51,MATCH(AH51,'Federal Tax Tables New'!$K$44:$K$51,1),4))),0),IF($Z51=2,CHOOSE(AA51,0,INDEX('Federal Tax Tables New'!$A$33:$D$40,MATCH(AH51,'Federal Tax Tables New'!$A$33:$A$40,1),4),INDEX('Federal Tax Tables New'!$A$22:$D$29,MATCH(AH51,'Federal Tax Tables New'!$A$22:$A$29,1),4),INDEX('Federal Tax Tables New'!$A$33:$D$40,MATCH(AH51,'Federal Tax Tables New'!$A$33:$A$40,1),4)),0)))</f>
        <v/>
      </c>
      <c r="AL51" s="51" t="str">
        <f t="shared" si="6"/>
        <v/>
      </c>
      <c r="AM51" s="51" t="str">
        <f>IF(OR(ISBLANK($A51),$A51=""),"",CHOOSE(Z51,INDEX('Employee Register'!Q:Q,MATCH($A51,'Employee Register'!A:A,0))*'Federal Tax Tables New'!$H$5+INDEX('Employee Register'!R:R,MATCH($A51,'Employee Register'!A:A,0))*'Federal Tax Tables New'!$H$6,0))</f>
        <v/>
      </c>
      <c r="AN51" s="51" t="str">
        <f t="shared" si="9"/>
        <v/>
      </c>
      <c r="AO51" s="139" t="str">
        <f>IF(OR(ISBLANK($A51),$A51=""),"",IF(OR(M51=0,AA51=1),0,CHOOSE(Z51,INDEX('Employee Register'!T:T,MATCH($A51,'Employee Register'!A:A,0)),INDEX('Employee Register'!N:N,MATCH($A51,'Employee Register'!A:A,0)))))</f>
        <v/>
      </c>
      <c r="AP51" s="51" t="str">
        <f>IF(OR(ISBLANK($A51),$A51=""),"",CHOOSE(AC51,0,(M51-O51)*Settings!$B$18))</f>
        <v/>
      </c>
      <c r="AQ51" s="84" t="str">
        <f t="shared" si="10"/>
        <v/>
      </c>
      <c r="AS51" s="151"/>
    </row>
    <row r="52" spans="1:45" s="204" customFormat="1" ht="15" customHeight="1" x14ac:dyDescent="0.2">
      <c r="A52" s="82"/>
      <c r="B52" s="50" t="str">
        <f>IF(OR(ISBLANK($A52),$A52=""),"",INDEX('Employee Register'!B:B,MATCH($A52,'Employee Register'!A:A,0),1))</f>
        <v/>
      </c>
      <c r="C52" s="46"/>
      <c r="D52" s="46"/>
      <c r="E52" s="29"/>
      <c r="F52" s="29"/>
      <c r="G52" s="29"/>
      <c r="H52" s="29"/>
      <c r="I52" s="47"/>
      <c r="J52" s="48"/>
      <c r="K52" s="48"/>
      <c r="L52" s="48"/>
      <c r="M52" s="83" t="str">
        <f>IF(OR(ISBLANK($A52),$A52=""),"",SUM($E52:$H52)*INDEX('Employee Register'!G:G,MATCH($A52,'Employee Register'!A:A,0),1)+IF(OR($X52,ISBLANK($X52)),$I52,0)*INDEX('Employee Register'!H:H,MATCH($A52,'Employee Register'!A:A,0),1)+J52)</f>
        <v/>
      </c>
      <c r="N52" s="83" t="str">
        <f>IF(OR(ISBLANK($A52),$A52=""),"",(M52-J52)*INDEX('Employee Register'!U:U,MATCH($A52,'Employee Register'!A:A,0),1))</f>
        <v/>
      </c>
      <c r="O52" s="142" t="str">
        <f>IF(OR(ISBLANK($A52),$A52=""),"",IF(M52=0,0,INDEX('Employee Register'!V:V,MATCH($A52,'Employee Register'!A:A,0),1)))</f>
        <v/>
      </c>
      <c r="P52" s="142" t="str">
        <f>IF(OR(ISBLANK($A52),$A52=""),"",IF(M52=0,0,INDEX('Employee Register'!W:W,MATCH($A52,'Employee Register'!A:A,0),1)+K52))</f>
        <v/>
      </c>
      <c r="Q52" s="83" t="str">
        <f t="shared" si="7"/>
        <v/>
      </c>
      <c r="R52" s="83" t="str">
        <f>IF(OR(ISBLANK($A52),$A52=""),"",INDEX('Employee Register'!Y:Y,MATCH($A52,'Employee Register'!A:A,0))*$Y52)</f>
        <v/>
      </c>
      <c r="S52" s="83" t="str">
        <f>IF(OR(ISBLANK($A52),$A52=""),"",INDEX('Employee Register'!Z:Z,MATCH($A52,'Employee Register'!A:A,0))*$Y52)</f>
        <v/>
      </c>
      <c r="T52" s="83" t="str">
        <f>IF(OR(ISBLANK($A52),$A52=""),"",IF(SUMIF($A$6:$A52,A52,$AP$6:$AP52)&lt;='Federal Tax Tables New'!$N$5,AP52,IF('Federal Tax Tables New'!$N$5-SUMIF($A$6:$A52,A52,$AP$6:$AP52)+AP52&lt;=0,0,'Federal Tax Tables New'!$N$5-SUMIF($A$6:$A52,A52,$AP$6:$AP52)+AP52)))</f>
        <v/>
      </c>
      <c r="U52" s="83" t="str">
        <f>IF(OR(ISBLANK($A52),$A52=""),"",CHOOSE(AC52,0,$M52*Settings!$B$19))</f>
        <v/>
      </c>
      <c r="V52" s="142" t="str">
        <f>IF(OR(ISBLANK($A52),$A52=""),"",IF(M52=0,0,INDEX('Employee Register'!$AA:$AA,MATCH($A52,'Employee Register'!$A:$A,0),1)))</f>
        <v/>
      </c>
      <c r="W52" s="142" t="str">
        <f>IF(OR(ISBLANK($A52),$A52=""),"",IF(M52=0,0,INDEX('Employee Register'!$AB:$AB,MATCH($A52,'Employee Register'!$A:$A,0),1)))</f>
        <v/>
      </c>
      <c r="X52" s="49" t="str">
        <f>IF(OR(ISBLANK($A52),$A52=""),"",INDEX('Employee Register'!I:I,MATCH($A52,'Employee Register'!A:A,0))="No")</f>
        <v/>
      </c>
      <c r="Y52" s="51" t="str">
        <f t="shared" si="5"/>
        <v/>
      </c>
      <c r="Z52" s="49" t="str">
        <f>IF(OR(ISBLANK($A52),$A52=""),"",MATCH(INDEX('Employee Register'!K:K,MATCH($A52,'Employee Register'!A:A,0)),Settings!$A$2:$A$3,0))</f>
        <v/>
      </c>
      <c r="AA52" s="49" t="str">
        <f>IF(OR(ISBLANK($A52),$A52=""),"",CHOOSE(Z52,MATCH(INDEX('Employee Register'!O:O,MATCH($A52,'Employee Register'!A:A,0)),Settings!$A$6:$A$9,0),MATCH(INDEX('Employee Register'!L:L,MATCH($A52,'Employee Register'!A:A,0)),Settings!$A$12:$A$15,0)))</f>
        <v/>
      </c>
      <c r="AB52" s="49" t="str">
        <f>IF(OR(ISBLANK($A52),$A52=""),"",CHOOSE(Z52,MATCH(INDEX('Employee Register'!P:P,MATCH($A52,'Employee Register'!A:A,0)),Settings!$A$22:$A$23,0),0))</f>
        <v/>
      </c>
      <c r="AC52" s="49" t="str">
        <f>IF(OR(ISBLANK($A52),$A52=""),"",MATCH(INDEX('Employee Register'!X:X,MATCH($A52,'Employee Register'!A:A,0)),Settings!$A$26:$A$27,0))</f>
        <v/>
      </c>
      <c r="AD52" s="49" t="str">
        <f>IF(OR(ISBLANK($A52),$A52=""),"",IF(Z52=2,INDEX('Employee Register'!M:M,MATCH($A52,'Employee Register'!A:A,0)),0))</f>
        <v/>
      </c>
      <c r="AE52" s="78" t="str">
        <f>IF(OR(ISBLANK($A52),$A52=""),"",$AD52*INDEX('Federal Tax Tables New'!$B$56:$B$63,MATCH(INDEX('Employee Register'!J:J,MATCH($A52,'Employee Register'!A:A,0)),'Federal Tax Tables New'!$A$56:$A$63,0),1))</f>
        <v/>
      </c>
      <c r="AF52" s="51" t="str">
        <f t="shared" si="8"/>
        <v/>
      </c>
      <c r="AG52" s="49" t="str">
        <f>IF(OR(ISBLANK($A52),$A52=""),"",INDEX('Federal Tax Tables New'!$C$56:$C$63,MATCH(INDEX('Employee Register'!J:J,MATCH($A52,'Employee Register'!A:A,0)),'Federal Tax Tables New'!$A$56:$A$63,0),1))</f>
        <v/>
      </c>
      <c r="AH52" s="139" t="str">
        <f>IF(OR(ISBLANK($A52),$A52=""),"",IF(AF52&lt;CHOOSE(Z52,INDEX('Employee Register'!S:S,MATCH($A52,'Employee Register'!A:A,0)),0),0,AF52*AG52-CHOOSE(Z52,INDEX('Employee Register'!S:S,MATCH($A52,'Employee Register'!A:A,0))*AG52,0)))</f>
        <v/>
      </c>
      <c r="AI52" s="51" t="str">
        <f>IF(OR(ISBLANK($A52),$A52=""),"",MAX(IF($Z52=1,CHOOSE(AB52,CHOOSE(AA52,0,INDEX('Federal Tax Tables New'!$F$33:$I$40,MATCH(AH52,'Federal Tax Tables New'!$F$33:$F$40,1),1),INDEX('Federal Tax Tables New'!$F$22:$I$29,MATCH(AH52,'Federal Tax Tables New'!$F$22:$F$29,1),1),INDEX('Federal Tax Tables New'!$F$44:$I$51,MATCH(AH52,'Federal Tax Tables New'!$F$44:$F$51,1),1)),CHOOSE(AA52,0,INDEX('Federal Tax Tables New'!$K$33:$N$40,MATCH(AH52,'Federal Tax Tables New'!$K$33:$K$40,1),1),INDEX('Federal Tax Tables New'!$K$22:$N$29,MATCH(AH52,'Federal Tax Tables New'!$K$22:$K$29,1),1),INDEX('Federal Tax Tables New'!$K$44:$N$51,MATCH(AH52,'Federal Tax Tables New'!$K$44:$K$51,1),1))),0),IF($Z52=2,CHOOSE(AA52,0,INDEX('Federal Tax Tables New'!$A$33:$D$40,MATCH(AH52,'Federal Tax Tables New'!$A$33:$A$40,1),1),INDEX('Federal Tax Tables New'!$A$22:$D$29,MATCH(AH52,'Federal Tax Tables New'!$A$22:$A$29,1),1),INDEX('Federal Tax Tables New'!$A$33:$D$40,MATCH(AH52,'Federal Tax Tables New'!$A$33:$A$40,1),1)),0)))</f>
        <v/>
      </c>
      <c r="AJ52" s="51" t="str">
        <f>IF(OR(ISBLANK($A52),$A52=""),"",MAX(IF($Z52=1,CHOOSE(AB52,CHOOSE(AA52,0,INDEX('Federal Tax Tables New'!$F$33:$I$40,MATCH(AH52,'Federal Tax Tables New'!$F$33:$F$40,1),3),INDEX('Federal Tax Tables New'!$F$22:$I$29,MATCH(AH52,'Federal Tax Tables New'!$F$22:$F$29,1),3),INDEX('Federal Tax Tables New'!$F$44:$I$51,MATCH(AH52,'Federal Tax Tables New'!$F$44:$F$51,1),3)),CHOOSE(AA52,0,INDEX('Federal Tax Tables New'!$K$33:$N$40,MATCH(AH52,'Federal Tax Tables New'!$K$33:$K$40,1),3),INDEX('Federal Tax Tables New'!$K$22:$N$29,MATCH(AH52,'Federal Tax Tables New'!$K$22:$K$29,1),3),INDEX('Federal Tax Tables New'!$K$44:$N$51,MATCH(AH52,'Federal Tax Tables New'!$K$44:$K$51,1),3))),0),IF($Z52=2,CHOOSE(AA52,0,INDEX('Federal Tax Tables New'!$A$33:$D$40,MATCH(AH52,'Federal Tax Tables New'!$A$33:$A$40,1),3),INDEX('Federal Tax Tables New'!$A$22:$D$29,MATCH(AH52,'Federal Tax Tables New'!$A$22:$A$29,1),3),INDEX('Federal Tax Tables New'!$A$33:$D$40,MATCH(AH52,'Federal Tax Tables New'!$A$33:$A$40,1),3)),0)))</f>
        <v/>
      </c>
      <c r="AK52" s="79" t="str">
        <f>IF(OR(ISBLANK($A52),$A52=""),"",MAX(IF($Z52=1,CHOOSE(AB52,CHOOSE(AA52,0,INDEX('Federal Tax Tables New'!$F$33:$I$40,MATCH(AH52,'Federal Tax Tables New'!$F$33:$F$40,1),4),INDEX('Federal Tax Tables New'!$F$22:$I$29,MATCH(AH52,'Federal Tax Tables New'!$F$22:$F$29,1),4),INDEX('Federal Tax Tables New'!$F$44:$I$51,MATCH(AH52,'Federal Tax Tables New'!$F$44:$F$51,1),4)),CHOOSE(AA52,0,INDEX('Federal Tax Tables New'!$K$33:$N$40,MATCH(AH52,'Federal Tax Tables New'!$K$33:$K$40,1),4),INDEX('Federal Tax Tables New'!$K$22:$N$29,MATCH(AH52,'Federal Tax Tables New'!$K$22:$K$29,1),4),INDEX('Federal Tax Tables New'!$K$44:$N$51,MATCH(AH52,'Federal Tax Tables New'!$K$44:$K$51,1),4))),0),IF($Z52=2,CHOOSE(AA52,0,INDEX('Federal Tax Tables New'!$A$33:$D$40,MATCH(AH52,'Federal Tax Tables New'!$A$33:$A$40,1),4),INDEX('Federal Tax Tables New'!$A$22:$D$29,MATCH(AH52,'Federal Tax Tables New'!$A$22:$A$29,1),4),INDEX('Federal Tax Tables New'!$A$33:$D$40,MATCH(AH52,'Federal Tax Tables New'!$A$33:$A$40,1),4)),0)))</f>
        <v/>
      </c>
      <c r="AL52" s="51" t="str">
        <f t="shared" si="6"/>
        <v/>
      </c>
      <c r="AM52" s="51" t="str">
        <f>IF(OR(ISBLANK($A52),$A52=""),"",CHOOSE(Z52,INDEX('Employee Register'!Q:Q,MATCH($A52,'Employee Register'!A:A,0))*'Federal Tax Tables New'!$H$5+INDEX('Employee Register'!R:R,MATCH($A52,'Employee Register'!A:A,0))*'Federal Tax Tables New'!$H$6,0))</f>
        <v/>
      </c>
      <c r="AN52" s="51" t="str">
        <f t="shared" si="9"/>
        <v/>
      </c>
      <c r="AO52" s="139" t="str">
        <f>IF(OR(ISBLANK($A52),$A52=""),"",IF(OR(M52=0,AA52=1),0,CHOOSE(Z52,INDEX('Employee Register'!T:T,MATCH($A52,'Employee Register'!A:A,0)),INDEX('Employee Register'!N:N,MATCH($A52,'Employee Register'!A:A,0)))))</f>
        <v/>
      </c>
      <c r="AP52" s="51" t="str">
        <f>IF(OR(ISBLANK($A52),$A52=""),"",CHOOSE(AC52,0,(M52-O52)*Settings!$B$18))</f>
        <v/>
      </c>
      <c r="AQ52" s="84" t="str">
        <f t="shared" si="10"/>
        <v/>
      </c>
      <c r="AS52" s="151"/>
    </row>
    <row r="53" spans="1:45" s="204" customFormat="1" ht="15" customHeight="1" x14ac:dyDescent="0.2">
      <c r="A53" s="82"/>
      <c r="B53" s="50" t="str">
        <f>IF(OR(ISBLANK($A53),$A53=""),"",INDEX('Employee Register'!B:B,MATCH($A53,'Employee Register'!A:A,0),1))</f>
        <v/>
      </c>
      <c r="C53" s="46"/>
      <c r="D53" s="46"/>
      <c r="E53" s="29"/>
      <c r="F53" s="29"/>
      <c r="G53" s="29"/>
      <c r="H53" s="29"/>
      <c r="I53" s="47"/>
      <c r="J53" s="48"/>
      <c r="K53" s="48"/>
      <c r="L53" s="48"/>
      <c r="M53" s="83" t="str">
        <f>IF(OR(ISBLANK($A53),$A53=""),"",SUM($E53:$H53)*INDEX('Employee Register'!G:G,MATCH($A53,'Employee Register'!A:A,0),1)+IF(OR($X53,ISBLANK($X53)),$I53,0)*INDEX('Employee Register'!H:H,MATCH($A53,'Employee Register'!A:A,0),1)+J53)</f>
        <v/>
      </c>
      <c r="N53" s="83" t="str">
        <f>IF(OR(ISBLANK($A53),$A53=""),"",(M53-J53)*INDEX('Employee Register'!U:U,MATCH($A53,'Employee Register'!A:A,0),1))</f>
        <v/>
      </c>
      <c r="O53" s="142" t="str">
        <f>IF(OR(ISBLANK($A53),$A53=""),"",IF(M53=0,0,INDEX('Employee Register'!V:V,MATCH($A53,'Employee Register'!A:A,0),1)))</f>
        <v/>
      </c>
      <c r="P53" s="142" t="str">
        <f>IF(OR(ISBLANK($A53),$A53=""),"",IF(M53=0,0,INDEX('Employee Register'!W:W,MATCH($A53,'Employee Register'!A:A,0),1)+K53))</f>
        <v/>
      </c>
      <c r="Q53" s="83" t="str">
        <f t="shared" si="7"/>
        <v/>
      </c>
      <c r="R53" s="83" t="str">
        <f>IF(OR(ISBLANK($A53),$A53=""),"",INDEX('Employee Register'!Y:Y,MATCH($A53,'Employee Register'!A:A,0))*$Y53)</f>
        <v/>
      </c>
      <c r="S53" s="83" t="str">
        <f>IF(OR(ISBLANK($A53),$A53=""),"",INDEX('Employee Register'!Z:Z,MATCH($A53,'Employee Register'!A:A,0))*$Y53)</f>
        <v/>
      </c>
      <c r="T53" s="83" t="str">
        <f>IF(OR(ISBLANK($A53),$A53=""),"",IF(SUMIF($A$6:$A53,A53,$AP$6:$AP53)&lt;='Federal Tax Tables New'!$N$5,AP53,IF('Federal Tax Tables New'!$N$5-SUMIF($A$6:$A53,A53,$AP$6:$AP53)+AP53&lt;=0,0,'Federal Tax Tables New'!$N$5-SUMIF($A$6:$A53,A53,$AP$6:$AP53)+AP53)))</f>
        <v/>
      </c>
      <c r="U53" s="83" t="str">
        <f>IF(OR(ISBLANK($A53),$A53=""),"",CHOOSE(AC53,0,$M53*Settings!$B$19))</f>
        <v/>
      </c>
      <c r="V53" s="142" t="str">
        <f>IF(OR(ISBLANK($A53),$A53=""),"",IF(M53=0,0,INDEX('Employee Register'!$AA:$AA,MATCH($A53,'Employee Register'!$A:$A,0),1)))</f>
        <v/>
      </c>
      <c r="W53" s="142" t="str">
        <f>IF(OR(ISBLANK($A53),$A53=""),"",IF(M53=0,0,INDEX('Employee Register'!$AB:$AB,MATCH($A53,'Employee Register'!$A:$A,0),1)))</f>
        <v/>
      </c>
      <c r="X53" s="49" t="str">
        <f>IF(OR(ISBLANK($A53),$A53=""),"",INDEX('Employee Register'!I:I,MATCH($A53,'Employee Register'!A:A,0))="No")</f>
        <v/>
      </c>
      <c r="Y53" s="51" t="str">
        <f t="shared" si="5"/>
        <v/>
      </c>
      <c r="Z53" s="49" t="str">
        <f>IF(OR(ISBLANK($A53),$A53=""),"",MATCH(INDEX('Employee Register'!K:K,MATCH($A53,'Employee Register'!A:A,0)),Settings!$A$2:$A$3,0))</f>
        <v/>
      </c>
      <c r="AA53" s="49" t="str">
        <f>IF(OR(ISBLANK($A53),$A53=""),"",CHOOSE(Z53,MATCH(INDEX('Employee Register'!O:O,MATCH($A53,'Employee Register'!A:A,0)),Settings!$A$6:$A$9,0),MATCH(INDEX('Employee Register'!L:L,MATCH($A53,'Employee Register'!A:A,0)),Settings!$A$12:$A$15,0)))</f>
        <v/>
      </c>
      <c r="AB53" s="49" t="str">
        <f>IF(OR(ISBLANK($A53),$A53=""),"",CHOOSE(Z53,MATCH(INDEX('Employee Register'!P:P,MATCH($A53,'Employee Register'!A:A,0)),Settings!$A$22:$A$23,0),0))</f>
        <v/>
      </c>
      <c r="AC53" s="49" t="str">
        <f>IF(OR(ISBLANK($A53),$A53=""),"",MATCH(INDEX('Employee Register'!X:X,MATCH($A53,'Employee Register'!A:A,0)),Settings!$A$26:$A$27,0))</f>
        <v/>
      </c>
      <c r="AD53" s="49" t="str">
        <f>IF(OR(ISBLANK($A53),$A53=""),"",IF(Z53=2,INDEX('Employee Register'!M:M,MATCH($A53,'Employee Register'!A:A,0)),0))</f>
        <v/>
      </c>
      <c r="AE53" s="78" t="str">
        <f>IF(OR(ISBLANK($A53),$A53=""),"",$AD53*INDEX('Federal Tax Tables New'!$B$56:$B$63,MATCH(INDEX('Employee Register'!J:J,MATCH($A53,'Employee Register'!A:A,0)),'Federal Tax Tables New'!$A$56:$A$63,0),1))</f>
        <v/>
      </c>
      <c r="AF53" s="51" t="str">
        <f t="shared" si="8"/>
        <v/>
      </c>
      <c r="AG53" s="49" t="str">
        <f>IF(OR(ISBLANK($A53),$A53=""),"",INDEX('Federal Tax Tables New'!$C$56:$C$63,MATCH(INDEX('Employee Register'!J:J,MATCH($A53,'Employee Register'!A:A,0)),'Federal Tax Tables New'!$A$56:$A$63,0),1))</f>
        <v/>
      </c>
      <c r="AH53" s="139" t="str">
        <f>IF(OR(ISBLANK($A53),$A53=""),"",IF(AF53&lt;CHOOSE(Z53,INDEX('Employee Register'!S:S,MATCH($A53,'Employee Register'!A:A,0)),0),0,AF53*AG53-CHOOSE(Z53,INDEX('Employee Register'!S:S,MATCH($A53,'Employee Register'!A:A,0))*AG53,0)))</f>
        <v/>
      </c>
      <c r="AI53" s="51" t="str">
        <f>IF(OR(ISBLANK($A53),$A53=""),"",MAX(IF($Z53=1,CHOOSE(AB53,CHOOSE(AA53,0,INDEX('Federal Tax Tables New'!$F$33:$I$40,MATCH(AH53,'Federal Tax Tables New'!$F$33:$F$40,1),1),INDEX('Federal Tax Tables New'!$F$22:$I$29,MATCH(AH53,'Federal Tax Tables New'!$F$22:$F$29,1),1),INDEX('Federal Tax Tables New'!$F$44:$I$51,MATCH(AH53,'Federal Tax Tables New'!$F$44:$F$51,1),1)),CHOOSE(AA53,0,INDEX('Federal Tax Tables New'!$K$33:$N$40,MATCH(AH53,'Federal Tax Tables New'!$K$33:$K$40,1),1),INDEX('Federal Tax Tables New'!$K$22:$N$29,MATCH(AH53,'Federal Tax Tables New'!$K$22:$K$29,1),1),INDEX('Federal Tax Tables New'!$K$44:$N$51,MATCH(AH53,'Federal Tax Tables New'!$K$44:$K$51,1),1))),0),IF($Z53=2,CHOOSE(AA53,0,INDEX('Federal Tax Tables New'!$A$33:$D$40,MATCH(AH53,'Federal Tax Tables New'!$A$33:$A$40,1),1),INDEX('Federal Tax Tables New'!$A$22:$D$29,MATCH(AH53,'Federal Tax Tables New'!$A$22:$A$29,1),1),INDEX('Federal Tax Tables New'!$A$33:$D$40,MATCH(AH53,'Federal Tax Tables New'!$A$33:$A$40,1),1)),0)))</f>
        <v/>
      </c>
      <c r="AJ53" s="51" t="str">
        <f>IF(OR(ISBLANK($A53),$A53=""),"",MAX(IF($Z53=1,CHOOSE(AB53,CHOOSE(AA53,0,INDEX('Federal Tax Tables New'!$F$33:$I$40,MATCH(AH53,'Federal Tax Tables New'!$F$33:$F$40,1),3),INDEX('Federal Tax Tables New'!$F$22:$I$29,MATCH(AH53,'Federal Tax Tables New'!$F$22:$F$29,1),3),INDEX('Federal Tax Tables New'!$F$44:$I$51,MATCH(AH53,'Federal Tax Tables New'!$F$44:$F$51,1),3)),CHOOSE(AA53,0,INDEX('Federal Tax Tables New'!$K$33:$N$40,MATCH(AH53,'Federal Tax Tables New'!$K$33:$K$40,1),3),INDEX('Federal Tax Tables New'!$K$22:$N$29,MATCH(AH53,'Federal Tax Tables New'!$K$22:$K$29,1),3),INDEX('Federal Tax Tables New'!$K$44:$N$51,MATCH(AH53,'Federal Tax Tables New'!$K$44:$K$51,1),3))),0),IF($Z53=2,CHOOSE(AA53,0,INDEX('Federal Tax Tables New'!$A$33:$D$40,MATCH(AH53,'Federal Tax Tables New'!$A$33:$A$40,1),3),INDEX('Federal Tax Tables New'!$A$22:$D$29,MATCH(AH53,'Federal Tax Tables New'!$A$22:$A$29,1),3),INDEX('Federal Tax Tables New'!$A$33:$D$40,MATCH(AH53,'Federal Tax Tables New'!$A$33:$A$40,1),3)),0)))</f>
        <v/>
      </c>
      <c r="AK53" s="79" t="str">
        <f>IF(OR(ISBLANK($A53),$A53=""),"",MAX(IF($Z53=1,CHOOSE(AB53,CHOOSE(AA53,0,INDEX('Federal Tax Tables New'!$F$33:$I$40,MATCH(AH53,'Federal Tax Tables New'!$F$33:$F$40,1),4),INDEX('Federal Tax Tables New'!$F$22:$I$29,MATCH(AH53,'Federal Tax Tables New'!$F$22:$F$29,1),4),INDEX('Federal Tax Tables New'!$F$44:$I$51,MATCH(AH53,'Federal Tax Tables New'!$F$44:$F$51,1),4)),CHOOSE(AA53,0,INDEX('Federal Tax Tables New'!$K$33:$N$40,MATCH(AH53,'Federal Tax Tables New'!$K$33:$K$40,1),4),INDEX('Federal Tax Tables New'!$K$22:$N$29,MATCH(AH53,'Federal Tax Tables New'!$K$22:$K$29,1),4),INDEX('Federal Tax Tables New'!$K$44:$N$51,MATCH(AH53,'Federal Tax Tables New'!$K$44:$K$51,1),4))),0),IF($Z53=2,CHOOSE(AA53,0,INDEX('Federal Tax Tables New'!$A$33:$D$40,MATCH(AH53,'Federal Tax Tables New'!$A$33:$A$40,1),4),INDEX('Federal Tax Tables New'!$A$22:$D$29,MATCH(AH53,'Federal Tax Tables New'!$A$22:$A$29,1),4),INDEX('Federal Tax Tables New'!$A$33:$D$40,MATCH(AH53,'Federal Tax Tables New'!$A$33:$A$40,1),4)),0)))</f>
        <v/>
      </c>
      <c r="AL53" s="51" t="str">
        <f t="shared" si="6"/>
        <v/>
      </c>
      <c r="AM53" s="51" t="str">
        <f>IF(OR(ISBLANK($A53),$A53=""),"",CHOOSE(Z53,INDEX('Employee Register'!Q:Q,MATCH($A53,'Employee Register'!A:A,0))*'Federal Tax Tables New'!$H$5+INDEX('Employee Register'!R:R,MATCH($A53,'Employee Register'!A:A,0))*'Federal Tax Tables New'!$H$6,0))</f>
        <v/>
      </c>
      <c r="AN53" s="51" t="str">
        <f t="shared" si="9"/>
        <v/>
      </c>
      <c r="AO53" s="139" t="str">
        <f>IF(OR(ISBLANK($A53),$A53=""),"",IF(OR(M53=0,AA53=1),0,CHOOSE(Z53,INDEX('Employee Register'!T:T,MATCH($A53,'Employee Register'!A:A,0)),INDEX('Employee Register'!N:N,MATCH($A53,'Employee Register'!A:A,0)))))</f>
        <v/>
      </c>
      <c r="AP53" s="51" t="str">
        <f>IF(OR(ISBLANK($A53),$A53=""),"",CHOOSE(AC53,0,(M53-O53)*Settings!$B$18))</f>
        <v/>
      </c>
      <c r="AQ53" s="84" t="str">
        <f t="shared" si="10"/>
        <v/>
      </c>
      <c r="AS53" s="151"/>
    </row>
    <row r="54" spans="1:45" s="204" customFormat="1" ht="15" customHeight="1" x14ac:dyDescent="0.2">
      <c r="A54" s="82"/>
      <c r="B54" s="50" t="str">
        <f>IF(OR(ISBLANK($A54),$A54=""),"",INDEX('Employee Register'!B:B,MATCH($A54,'Employee Register'!A:A,0),1))</f>
        <v/>
      </c>
      <c r="C54" s="46"/>
      <c r="D54" s="46"/>
      <c r="E54" s="29"/>
      <c r="F54" s="29"/>
      <c r="G54" s="29"/>
      <c r="H54" s="29"/>
      <c r="I54" s="47"/>
      <c r="J54" s="48"/>
      <c r="K54" s="48"/>
      <c r="L54" s="48"/>
      <c r="M54" s="83" t="str">
        <f>IF(OR(ISBLANK($A54),$A54=""),"",SUM($E54:$H54)*INDEX('Employee Register'!G:G,MATCH($A54,'Employee Register'!A:A,0),1)+IF(OR($X54,ISBLANK($X54)),$I54,0)*INDEX('Employee Register'!H:H,MATCH($A54,'Employee Register'!A:A,0),1)+J54)</f>
        <v/>
      </c>
      <c r="N54" s="83" t="str">
        <f>IF(OR(ISBLANK($A54),$A54=""),"",(M54-J54)*INDEX('Employee Register'!U:U,MATCH($A54,'Employee Register'!A:A,0),1))</f>
        <v/>
      </c>
      <c r="O54" s="142" t="str">
        <f>IF(OR(ISBLANK($A54),$A54=""),"",IF(M54=0,0,INDEX('Employee Register'!V:V,MATCH($A54,'Employee Register'!A:A,0),1)))</f>
        <v/>
      </c>
      <c r="P54" s="142" t="str">
        <f>IF(OR(ISBLANK($A54),$A54=""),"",IF(M54=0,0,INDEX('Employee Register'!W:W,MATCH($A54,'Employee Register'!A:A,0),1)+K54))</f>
        <v/>
      </c>
      <c r="Q54" s="83" t="str">
        <f t="shared" si="7"/>
        <v/>
      </c>
      <c r="R54" s="83" t="str">
        <f>IF(OR(ISBLANK($A54),$A54=""),"",INDEX('Employee Register'!Y:Y,MATCH($A54,'Employee Register'!A:A,0))*$Y54)</f>
        <v/>
      </c>
      <c r="S54" s="83" t="str">
        <f>IF(OR(ISBLANK($A54),$A54=""),"",INDEX('Employee Register'!Z:Z,MATCH($A54,'Employee Register'!A:A,0))*$Y54)</f>
        <v/>
      </c>
      <c r="T54" s="83" t="str">
        <f>IF(OR(ISBLANK($A54),$A54=""),"",IF(SUMIF($A$6:$A54,A54,$AP$6:$AP54)&lt;='Federal Tax Tables New'!$N$5,AP54,IF('Federal Tax Tables New'!$N$5-SUMIF($A$6:$A54,A54,$AP$6:$AP54)+AP54&lt;=0,0,'Federal Tax Tables New'!$N$5-SUMIF($A$6:$A54,A54,$AP$6:$AP54)+AP54)))</f>
        <v/>
      </c>
      <c r="U54" s="83" t="str">
        <f>IF(OR(ISBLANK($A54),$A54=""),"",CHOOSE(AC54,0,$M54*Settings!$B$19))</f>
        <v/>
      </c>
      <c r="V54" s="142" t="str">
        <f>IF(OR(ISBLANK($A54),$A54=""),"",IF(M54=0,0,INDEX('Employee Register'!$AA:$AA,MATCH($A54,'Employee Register'!$A:$A,0),1)))</f>
        <v/>
      </c>
      <c r="W54" s="142" t="str">
        <f>IF(OR(ISBLANK($A54),$A54=""),"",IF(M54=0,0,INDEX('Employee Register'!$AB:$AB,MATCH($A54,'Employee Register'!$A:$A,0),1)))</f>
        <v/>
      </c>
      <c r="X54" s="49" t="str">
        <f>IF(OR(ISBLANK($A54),$A54=""),"",INDEX('Employee Register'!I:I,MATCH($A54,'Employee Register'!A:A,0))="No")</f>
        <v/>
      </c>
      <c r="Y54" s="51" t="str">
        <f t="shared" si="5"/>
        <v/>
      </c>
      <c r="Z54" s="49" t="str">
        <f>IF(OR(ISBLANK($A54),$A54=""),"",MATCH(INDEX('Employee Register'!K:K,MATCH($A54,'Employee Register'!A:A,0)),Settings!$A$2:$A$3,0))</f>
        <v/>
      </c>
      <c r="AA54" s="49" t="str">
        <f>IF(OR(ISBLANK($A54),$A54=""),"",CHOOSE(Z54,MATCH(INDEX('Employee Register'!O:O,MATCH($A54,'Employee Register'!A:A,0)),Settings!$A$6:$A$9,0),MATCH(INDEX('Employee Register'!L:L,MATCH($A54,'Employee Register'!A:A,0)),Settings!$A$12:$A$15,0)))</f>
        <v/>
      </c>
      <c r="AB54" s="49" t="str">
        <f>IF(OR(ISBLANK($A54),$A54=""),"",CHOOSE(Z54,MATCH(INDEX('Employee Register'!P:P,MATCH($A54,'Employee Register'!A:A,0)),Settings!$A$22:$A$23,0),0))</f>
        <v/>
      </c>
      <c r="AC54" s="49" t="str">
        <f>IF(OR(ISBLANK($A54),$A54=""),"",MATCH(INDEX('Employee Register'!X:X,MATCH($A54,'Employee Register'!A:A,0)),Settings!$A$26:$A$27,0))</f>
        <v/>
      </c>
      <c r="AD54" s="49" t="str">
        <f>IF(OR(ISBLANK($A54),$A54=""),"",IF(Z54=2,INDEX('Employee Register'!M:M,MATCH($A54,'Employee Register'!A:A,0)),0))</f>
        <v/>
      </c>
      <c r="AE54" s="78" t="str">
        <f>IF(OR(ISBLANK($A54),$A54=""),"",$AD54*INDEX('Federal Tax Tables New'!$B$56:$B$63,MATCH(INDEX('Employee Register'!J:J,MATCH($A54,'Employee Register'!A:A,0)),'Federal Tax Tables New'!$A$56:$A$63,0),1))</f>
        <v/>
      </c>
      <c r="AF54" s="51" t="str">
        <f t="shared" si="8"/>
        <v/>
      </c>
      <c r="AG54" s="49" t="str">
        <f>IF(OR(ISBLANK($A54),$A54=""),"",INDEX('Federal Tax Tables New'!$C$56:$C$63,MATCH(INDEX('Employee Register'!J:J,MATCH($A54,'Employee Register'!A:A,0)),'Federal Tax Tables New'!$A$56:$A$63,0),1))</f>
        <v/>
      </c>
      <c r="AH54" s="139" t="str">
        <f>IF(OR(ISBLANK($A54),$A54=""),"",IF(AF54&lt;CHOOSE(Z54,INDEX('Employee Register'!S:S,MATCH($A54,'Employee Register'!A:A,0)),0),0,AF54*AG54-CHOOSE(Z54,INDEX('Employee Register'!S:S,MATCH($A54,'Employee Register'!A:A,0))*AG54,0)))</f>
        <v/>
      </c>
      <c r="AI54" s="51" t="str">
        <f>IF(OR(ISBLANK($A54),$A54=""),"",MAX(IF($Z54=1,CHOOSE(AB54,CHOOSE(AA54,0,INDEX('Federal Tax Tables New'!$F$33:$I$40,MATCH(AH54,'Federal Tax Tables New'!$F$33:$F$40,1),1),INDEX('Federal Tax Tables New'!$F$22:$I$29,MATCH(AH54,'Federal Tax Tables New'!$F$22:$F$29,1),1),INDEX('Federal Tax Tables New'!$F$44:$I$51,MATCH(AH54,'Federal Tax Tables New'!$F$44:$F$51,1),1)),CHOOSE(AA54,0,INDEX('Federal Tax Tables New'!$K$33:$N$40,MATCH(AH54,'Federal Tax Tables New'!$K$33:$K$40,1),1),INDEX('Federal Tax Tables New'!$K$22:$N$29,MATCH(AH54,'Federal Tax Tables New'!$K$22:$K$29,1),1),INDEX('Federal Tax Tables New'!$K$44:$N$51,MATCH(AH54,'Federal Tax Tables New'!$K$44:$K$51,1),1))),0),IF($Z54=2,CHOOSE(AA54,0,INDEX('Federal Tax Tables New'!$A$33:$D$40,MATCH(AH54,'Federal Tax Tables New'!$A$33:$A$40,1),1),INDEX('Federal Tax Tables New'!$A$22:$D$29,MATCH(AH54,'Federal Tax Tables New'!$A$22:$A$29,1),1),INDEX('Federal Tax Tables New'!$A$33:$D$40,MATCH(AH54,'Federal Tax Tables New'!$A$33:$A$40,1),1)),0)))</f>
        <v/>
      </c>
      <c r="AJ54" s="51" t="str">
        <f>IF(OR(ISBLANK($A54),$A54=""),"",MAX(IF($Z54=1,CHOOSE(AB54,CHOOSE(AA54,0,INDEX('Federal Tax Tables New'!$F$33:$I$40,MATCH(AH54,'Federal Tax Tables New'!$F$33:$F$40,1),3),INDEX('Federal Tax Tables New'!$F$22:$I$29,MATCH(AH54,'Federal Tax Tables New'!$F$22:$F$29,1),3),INDEX('Federal Tax Tables New'!$F$44:$I$51,MATCH(AH54,'Federal Tax Tables New'!$F$44:$F$51,1),3)),CHOOSE(AA54,0,INDEX('Federal Tax Tables New'!$K$33:$N$40,MATCH(AH54,'Federal Tax Tables New'!$K$33:$K$40,1),3),INDEX('Federal Tax Tables New'!$K$22:$N$29,MATCH(AH54,'Federal Tax Tables New'!$K$22:$K$29,1),3),INDEX('Federal Tax Tables New'!$K$44:$N$51,MATCH(AH54,'Federal Tax Tables New'!$K$44:$K$51,1),3))),0),IF($Z54=2,CHOOSE(AA54,0,INDEX('Federal Tax Tables New'!$A$33:$D$40,MATCH(AH54,'Federal Tax Tables New'!$A$33:$A$40,1),3),INDEX('Federal Tax Tables New'!$A$22:$D$29,MATCH(AH54,'Federal Tax Tables New'!$A$22:$A$29,1),3),INDEX('Federal Tax Tables New'!$A$33:$D$40,MATCH(AH54,'Federal Tax Tables New'!$A$33:$A$40,1),3)),0)))</f>
        <v/>
      </c>
      <c r="AK54" s="79" t="str">
        <f>IF(OR(ISBLANK($A54),$A54=""),"",MAX(IF($Z54=1,CHOOSE(AB54,CHOOSE(AA54,0,INDEX('Federal Tax Tables New'!$F$33:$I$40,MATCH(AH54,'Federal Tax Tables New'!$F$33:$F$40,1),4),INDEX('Federal Tax Tables New'!$F$22:$I$29,MATCH(AH54,'Federal Tax Tables New'!$F$22:$F$29,1),4),INDEX('Federal Tax Tables New'!$F$44:$I$51,MATCH(AH54,'Federal Tax Tables New'!$F$44:$F$51,1),4)),CHOOSE(AA54,0,INDEX('Federal Tax Tables New'!$K$33:$N$40,MATCH(AH54,'Federal Tax Tables New'!$K$33:$K$40,1),4),INDEX('Federal Tax Tables New'!$K$22:$N$29,MATCH(AH54,'Federal Tax Tables New'!$K$22:$K$29,1),4),INDEX('Federal Tax Tables New'!$K$44:$N$51,MATCH(AH54,'Federal Tax Tables New'!$K$44:$K$51,1),4))),0),IF($Z54=2,CHOOSE(AA54,0,INDEX('Federal Tax Tables New'!$A$33:$D$40,MATCH(AH54,'Federal Tax Tables New'!$A$33:$A$40,1),4),INDEX('Federal Tax Tables New'!$A$22:$D$29,MATCH(AH54,'Federal Tax Tables New'!$A$22:$A$29,1),4),INDEX('Federal Tax Tables New'!$A$33:$D$40,MATCH(AH54,'Federal Tax Tables New'!$A$33:$A$40,1),4)),0)))</f>
        <v/>
      </c>
      <c r="AL54" s="51" t="str">
        <f t="shared" si="6"/>
        <v/>
      </c>
      <c r="AM54" s="51" t="str">
        <f>IF(OR(ISBLANK($A54),$A54=""),"",CHOOSE(Z54,INDEX('Employee Register'!Q:Q,MATCH($A54,'Employee Register'!A:A,0))*'Federal Tax Tables New'!$H$5+INDEX('Employee Register'!R:R,MATCH($A54,'Employee Register'!A:A,0))*'Federal Tax Tables New'!$H$6,0))</f>
        <v/>
      </c>
      <c r="AN54" s="51" t="str">
        <f t="shared" si="9"/>
        <v/>
      </c>
      <c r="AO54" s="139" t="str">
        <f>IF(OR(ISBLANK($A54),$A54=""),"",IF(OR(M54=0,AA54=1),0,CHOOSE(Z54,INDEX('Employee Register'!T:T,MATCH($A54,'Employee Register'!A:A,0)),INDEX('Employee Register'!N:N,MATCH($A54,'Employee Register'!A:A,0)))))</f>
        <v/>
      </c>
      <c r="AP54" s="51" t="str">
        <f>IF(OR(ISBLANK($A54),$A54=""),"",CHOOSE(AC54,0,(M54-O54)*Settings!$B$18))</f>
        <v/>
      </c>
      <c r="AQ54" s="84" t="str">
        <f t="shared" si="10"/>
        <v/>
      </c>
      <c r="AS54" s="151"/>
    </row>
    <row r="55" spans="1:45" s="204" customFormat="1" ht="15" customHeight="1" x14ac:dyDescent="0.2">
      <c r="A55" s="82"/>
      <c r="B55" s="50" t="str">
        <f>IF(OR(ISBLANK($A55),$A55=""),"",INDEX('Employee Register'!B:B,MATCH($A55,'Employee Register'!A:A,0),1))</f>
        <v/>
      </c>
      <c r="C55" s="46"/>
      <c r="D55" s="46"/>
      <c r="E55" s="29"/>
      <c r="F55" s="29"/>
      <c r="G55" s="29"/>
      <c r="H55" s="29"/>
      <c r="I55" s="47"/>
      <c r="J55" s="48"/>
      <c r="K55" s="48"/>
      <c r="L55" s="48"/>
      <c r="M55" s="83" t="str">
        <f>IF(OR(ISBLANK($A55),$A55=""),"",SUM($E55:$H55)*INDEX('Employee Register'!G:G,MATCH($A55,'Employee Register'!A:A,0),1)+IF(OR($X55,ISBLANK($X55)),$I55,0)*INDEX('Employee Register'!H:H,MATCH($A55,'Employee Register'!A:A,0),1)+J55)</f>
        <v/>
      </c>
      <c r="N55" s="83" t="str">
        <f>IF(OR(ISBLANK($A55),$A55=""),"",(M55-J55)*INDEX('Employee Register'!U:U,MATCH($A55,'Employee Register'!A:A,0),1))</f>
        <v/>
      </c>
      <c r="O55" s="142" t="str">
        <f>IF(OR(ISBLANK($A55),$A55=""),"",IF(M55=0,0,INDEX('Employee Register'!V:V,MATCH($A55,'Employee Register'!A:A,0),1)))</f>
        <v/>
      </c>
      <c r="P55" s="142" t="str">
        <f>IF(OR(ISBLANK($A55),$A55=""),"",IF(M55=0,0,INDEX('Employee Register'!W:W,MATCH($A55,'Employee Register'!A:A,0),1)+K55))</f>
        <v/>
      </c>
      <c r="Q55" s="83" t="str">
        <f t="shared" si="7"/>
        <v/>
      </c>
      <c r="R55" s="83" t="str">
        <f>IF(OR(ISBLANK($A55),$A55=""),"",INDEX('Employee Register'!Y:Y,MATCH($A55,'Employee Register'!A:A,0))*$Y55)</f>
        <v/>
      </c>
      <c r="S55" s="83" t="str">
        <f>IF(OR(ISBLANK($A55),$A55=""),"",INDEX('Employee Register'!Z:Z,MATCH($A55,'Employee Register'!A:A,0))*$Y55)</f>
        <v/>
      </c>
      <c r="T55" s="83" t="str">
        <f>IF(OR(ISBLANK($A55),$A55=""),"",IF(SUMIF($A$6:$A55,A55,$AP$6:$AP55)&lt;='Federal Tax Tables New'!$N$5,AP55,IF('Federal Tax Tables New'!$N$5-SUMIF($A$6:$A55,A55,$AP$6:$AP55)+AP55&lt;=0,0,'Federal Tax Tables New'!$N$5-SUMIF($A$6:$A55,A55,$AP$6:$AP55)+AP55)))</f>
        <v/>
      </c>
      <c r="U55" s="83" t="str">
        <f>IF(OR(ISBLANK($A55),$A55=""),"",CHOOSE(AC55,0,$M55*Settings!$B$19))</f>
        <v/>
      </c>
      <c r="V55" s="142" t="str">
        <f>IF(OR(ISBLANK($A55),$A55=""),"",IF(M55=0,0,INDEX('Employee Register'!$AA:$AA,MATCH($A55,'Employee Register'!$A:$A,0),1)))</f>
        <v/>
      </c>
      <c r="W55" s="142" t="str">
        <f>IF(OR(ISBLANK($A55),$A55=""),"",IF(M55=0,0,INDEX('Employee Register'!$AB:$AB,MATCH($A55,'Employee Register'!$A:$A,0),1)))</f>
        <v/>
      </c>
      <c r="X55" s="49" t="str">
        <f>IF(OR(ISBLANK($A55),$A55=""),"",INDEX('Employee Register'!I:I,MATCH($A55,'Employee Register'!A:A,0))="No")</f>
        <v/>
      </c>
      <c r="Y55" s="51" t="str">
        <f t="shared" si="5"/>
        <v/>
      </c>
      <c r="Z55" s="49" t="str">
        <f>IF(OR(ISBLANK($A55),$A55=""),"",MATCH(INDEX('Employee Register'!K:K,MATCH($A55,'Employee Register'!A:A,0)),Settings!$A$2:$A$3,0))</f>
        <v/>
      </c>
      <c r="AA55" s="49" t="str">
        <f>IF(OR(ISBLANK($A55),$A55=""),"",CHOOSE(Z55,MATCH(INDEX('Employee Register'!O:O,MATCH($A55,'Employee Register'!A:A,0)),Settings!$A$6:$A$9,0),MATCH(INDEX('Employee Register'!L:L,MATCH($A55,'Employee Register'!A:A,0)),Settings!$A$12:$A$15,0)))</f>
        <v/>
      </c>
      <c r="AB55" s="49" t="str">
        <f>IF(OR(ISBLANK($A55),$A55=""),"",CHOOSE(Z55,MATCH(INDEX('Employee Register'!P:P,MATCH($A55,'Employee Register'!A:A,0)),Settings!$A$22:$A$23,0),0))</f>
        <v/>
      </c>
      <c r="AC55" s="49" t="str">
        <f>IF(OR(ISBLANK($A55),$A55=""),"",MATCH(INDEX('Employee Register'!X:X,MATCH($A55,'Employee Register'!A:A,0)),Settings!$A$26:$A$27,0))</f>
        <v/>
      </c>
      <c r="AD55" s="49" t="str">
        <f>IF(OR(ISBLANK($A55),$A55=""),"",IF(Z55=2,INDEX('Employee Register'!M:M,MATCH($A55,'Employee Register'!A:A,0)),0))</f>
        <v/>
      </c>
      <c r="AE55" s="78" t="str">
        <f>IF(OR(ISBLANK($A55),$A55=""),"",$AD55*INDEX('Federal Tax Tables New'!$B$56:$B$63,MATCH(INDEX('Employee Register'!J:J,MATCH($A55,'Employee Register'!A:A,0)),'Federal Tax Tables New'!$A$56:$A$63,0),1))</f>
        <v/>
      </c>
      <c r="AF55" s="51" t="str">
        <f t="shared" si="8"/>
        <v/>
      </c>
      <c r="AG55" s="49" t="str">
        <f>IF(OR(ISBLANK($A55),$A55=""),"",INDEX('Federal Tax Tables New'!$C$56:$C$63,MATCH(INDEX('Employee Register'!J:J,MATCH($A55,'Employee Register'!A:A,0)),'Federal Tax Tables New'!$A$56:$A$63,0),1))</f>
        <v/>
      </c>
      <c r="AH55" s="139" t="str">
        <f>IF(OR(ISBLANK($A55),$A55=""),"",IF(AF55&lt;CHOOSE(Z55,INDEX('Employee Register'!S:S,MATCH($A55,'Employee Register'!A:A,0)),0),0,AF55*AG55-CHOOSE(Z55,INDEX('Employee Register'!S:S,MATCH($A55,'Employee Register'!A:A,0))*AG55,0)))</f>
        <v/>
      </c>
      <c r="AI55" s="51" t="str">
        <f>IF(OR(ISBLANK($A55),$A55=""),"",MAX(IF($Z55=1,CHOOSE(AB55,CHOOSE(AA55,0,INDEX('Federal Tax Tables New'!$F$33:$I$40,MATCH(AH55,'Federal Tax Tables New'!$F$33:$F$40,1),1),INDEX('Federal Tax Tables New'!$F$22:$I$29,MATCH(AH55,'Federal Tax Tables New'!$F$22:$F$29,1),1),INDEX('Federal Tax Tables New'!$F$44:$I$51,MATCH(AH55,'Federal Tax Tables New'!$F$44:$F$51,1),1)),CHOOSE(AA55,0,INDEX('Federal Tax Tables New'!$K$33:$N$40,MATCH(AH55,'Federal Tax Tables New'!$K$33:$K$40,1),1),INDEX('Federal Tax Tables New'!$K$22:$N$29,MATCH(AH55,'Federal Tax Tables New'!$K$22:$K$29,1),1),INDEX('Federal Tax Tables New'!$K$44:$N$51,MATCH(AH55,'Federal Tax Tables New'!$K$44:$K$51,1),1))),0),IF($Z55=2,CHOOSE(AA55,0,INDEX('Federal Tax Tables New'!$A$33:$D$40,MATCH(AH55,'Federal Tax Tables New'!$A$33:$A$40,1),1),INDEX('Federal Tax Tables New'!$A$22:$D$29,MATCH(AH55,'Federal Tax Tables New'!$A$22:$A$29,1),1),INDEX('Federal Tax Tables New'!$A$33:$D$40,MATCH(AH55,'Federal Tax Tables New'!$A$33:$A$40,1),1)),0)))</f>
        <v/>
      </c>
      <c r="AJ55" s="51" t="str">
        <f>IF(OR(ISBLANK($A55),$A55=""),"",MAX(IF($Z55=1,CHOOSE(AB55,CHOOSE(AA55,0,INDEX('Federal Tax Tables New'!$F$33:$I$40,MATCH(AH55,'Federal Tax Tables New'!$F$33:$F$40,1),3),INDEX('Federal Tax Tables New'!$F$22:$I$29,MATCH(AH55,'Federal Tax Tables New'!$F$22:$F$29,1),3),INDEX('Federal Tax Tables New'!$F$44:$I$51,MATCH(AH55,'Federal Tax Tables New'!$F$44:$F$51,1),3)),CHOOSE(AA55,0,INDEX('Federal Tax Tables New'!$K$33:$N$40,MATCH(AH55,'Federal Tax Tables New'!$K$33:$K$40,1),3),INDEX('Federal Tax Tables New'!$K$22:$N$29,MATCH(AH55,'Federal Tax Tables New'!$K$22:$K$29,1),3),INDEX('Federal Tax Tables New'!$K$44:$N$51,MATCH(AH55,'Federal Tax Tables New'!$K$44:$K$51,1),3))),0),IF($Z55=2,CHOOSE(AA55,0,INDEX('Federal Tax Tables New'!$A$33:$D$40,MATCH(AH55,'Federal Tax Tables New'!$A$33:$A$40,1),3),INDEX('Federal Tax Tables New'!$A$22:$D$29,MATCH(AH55,'Federal Tax Tables New'!$A$22:$A$29,1),3),INDEX('Federal Tax Tables New'!$A$33:$D$40,MATCH(AH55,'Federal Tax Tables New'!$A$33:$A$40,1),3)),0)))</f>
        <v/>
      </c>
      <c r="AK55" s="79" t="str">
        <f>IF(OR(ISBLANK($A55),$A55=""),"",MAX(IF($Z55=1,CHOOSE(AB55,CHOOSE(AA55,0,INDEX('Federal Tax Tables New'!$F$33:$I$40,MATCH(AH55,'Federal Tax Tables New'!$F$33:$F$40,1),4),INDEX('Federal Tax Tables New'!$F$22:$I$29,MATCH(AH55,'Federal Tax Tables New'!$F$22:$F$29,1),4),INDEX('Federal Tax Tables New'!$F$44:$I$51,MATCH(AH55,'Federal Tax Tables New'!$F$44:$F$51,1),4)),CHOOSE(AA55,0,INDEX('Federal Tax Tables New'!$K$33:$N$40,MATCH(AH55,'Federal Tax Tables New'!$K$33:$K$40,1),4),INDEX('Federal Tax Tables New'!$K$22:$N$29,MATCH(AH55,'Federal Tax Tables New'!$K$22:$K$29,1),4),INDEX('Federal Tax Tables New'!$K$44:$N$51,MATCH(AH55,'Federal Tax Tables New'!$K$44:$K$51,1),4))),0),IF($Z55=2,CHOOSE(AA55,0,INDEX('Federal Tax Tables New'!$A$33:$D$40,MATCH(AH55,'Federal Tax Tables New'!$A$33:$A$40,1),4),INDEX('Federal Tax Tables New'!$A$22:$D$29,MATCH(AH55,'Federal Tax Tables New'!$A$22:$A$29,1),4),INDEX('Federal Tax Tables New'!$A$33:$D$40,MATCH(AH55,'Federal Tax Tables New'!$A$33:$A$40,1),4)),0)))</f>
        <v/>
      </c>
      <c r="AL55" s="51" t="str">
        <f t="shared" si="6"/>
        <v/>
      </c>
      <c r="AM55" s="51" t="str">
        <f>IF(OR(ISBLANK($A55),$A55=""),"",CHOOSE(Z55,INDEX('Employee Register'!Q:Q,MATCH($A55,'Employee Register'!A:A,0))*'Federal Tax Tables New'!$H$5+INDEX('Employee Register'!R:R,MATCH($A55,'Employee Register'!A:A,0))*'Federal Tax Tables New'!$H$6,0))</f>
        <v/>
      </c>
      <c r="AN55" s="51" t="str">
        <f t="shared" si="9"/>
        <v/>
      </c>
      <c r="AO55" s="139" t="str">
        <f>IF(OR(ISBLANK($A55),$A55=""),"",IF(OR(M55=0,AA55=1),0,CHOOSE(Z55,INDEX('Employee Register'!T:T,MATCH($A55,'Employee Register'!A:A,0)),INDEX('Employee Register'!N:N,MATCH($A55,'Employee Register'!A:A,0)))))</f>
        <v/>
      </c>
      <c r="AP55" s="51" t="str">
        <f>IF(OR(ISBLANK($A55),$A55=""),"",CHOOSE(AC55,0,(M55-O55)*Settings!$B$18))</f>
        <v/>
      </c>
      <c r="AQ55" s="84" t="str">
        <f t="shared" si="10"/>
        <v/>
      </c>
      <c r="AS55" s="151"/>
    </row>
    <row r="56" spans="1:45" s="204" customFormat="1" ht="15" customHeight="1" x14ac:dyDescent="0.2">
      <c r="A56" s="82"/>
      <c r="B56" s="50" t="str">
        <f>IF(OR(ISBLANK($A56),$A56=""),"",INDEX('Employee Register'!B:B,MATCH($A56,'Employee Register'!A:A,0),1))</f>
        <v/>
      </c>
      <c r="C56" s="46"/>
      <c r="D56" s="46"/>
      <c r="E56" s="29"/>
      <c r="F56" s="29"/>
      <c r="G56" s="29"/>
      <c r="H56" s="29"/>
      <c r="I56" s="47"/>
      <c r="J56" s="48"/>
      <c r="K56" s="48"/>
      <c r="L56" s="48"/>
      <c r="M56" s="83" t="str">
        <f>IF(OR(ISBLANK($A56),$A56=""),"",SUM($E56:$H56)*INDEX('Employee Register'!G:G,MATCH($A56,'Employee Register'!A:A,0),1)+IF(OR($X56,ISBLANK($X56)),$I56,0)*INDEX('Employee Register'!H:H,MATCH($A56,'Employee Register'!A:A,0),1)+J56)</f>
        <v/>
      </c>
      <c r="N56" s="83" t="str">
        <f>IF(OR(ISBLANK($A56),$A56=""),"",(M56-J56)*INDEX('Employee Register'!U:U,MATCH($A56,'Employee Register'!A:A,0),1))</f>
        <v/>
      </c>
      <c r="O56" s="142" t="str">
        <f>IF(OR(ISBLANK($A56),$A56=""),"",IF(M56=0,0,INDEX('Employee Register'!V:V,MATCH($A56,'Employee Register'!A:A,0),1)))</f>
        <v/>
      </c>
      <c r="P56" s="142" t="str">
        <f>IF(OR(ISBLANK($A56),$A56=""),"",IF(M56=0,0,INDEX('Employee Register'!W:W,MATCH($A56,'Employee Register'!A:A,0),1)+K56))</f>
        <v/>
      </c>
      <c r="Q56" s="83" t="str">
        <f t="shared" si="7"/>
        <v/>
      </c>
      <c r="R56" s="83" t="str">
        <f>IF(OR(ISBLANK($A56),$A56=""),"",INDEX('Employee Register'!Y:Y,MATCH($A56,'Employee Register'!A:A,0))*$Y56)</f>
        <v/>
      </c>
      <c r="S56" s="83" t="str">
        <f>IF(OR(ISBLANK($A56),$A56=""),"",INDEX('Employee Register'!Z:Z,MATCH($A56,'Employee Register'!A:A,0))*$Y56)</f>
        <v/>
      </c>
      <c r="T56" s="83" t="str">
        <f>IF(OR(ISBLANK($A56),$A56=""),"",IF(SUMIF($A$6:$A56,A56,$AP$6:$AP56)&lt;='Federal Tax Tables New'!$N$5,AP56,IF('Federal Tax Tables New'!$N$5-SUMIF($A$6:$A56,A56,$AP$6:$AP56)+AP56&lt;=0,0,'Federal Tax Tables New'!$N$5-SUMIF($A$6:$A56,A56,$AP$6:$AP56)+AP56)))</f>
        <v/>
      </c>
      <c r="U56" s="83" t="str">
        <f>IF(OR(ISBLANK($A56),$A56=""),"",CHOOSE(AC56,0,$M56*Settings!$B$19))</f>
        <v/>
      </c>
      <c r="V56" s="142" t="str">
        <f>IF(OR(ISBLANK($A56),$A56=""),"",IF(M56=0,0,INDEX('Employee Register'!$AA:$AA,MATCH($A56,'Employee Register'!$A:$A,0),1)))</f>
        <v/>
      </c>
      <c r="W56" s="142" t="str">
        <f>IF(OR(ISBLANK($A56),$A56=""),"",IF(M56=0,0,INDEX('Employee Register'!$AB:$AB,MATCH($A56,'Employee Register'!$A:$A,0),1)))</f>
        <v/>
      </c>
      <c r="X56" s="49" t="str">
        <f>IF(OR(ISBLANK($A56),$A56=""),"",INDEX('Employee Register'!I:I,MATCH($A56,'Employee Register'!A:A,0))="No")</f>
        <v/>
      </c>
      <c r="Y56" s="51" t="str">
        <f t="shared" si="5"/>
        <v/>
      </c>
      <c r="Z56" s="49" t="str">
        <f>IF(OR(ISBLANK($A56),$A56=""),"",MATCH(INDEX('Employee Register'!K:K,MATCH($A56,'Employee Register'!A:A,0)),Settings!$A$2:$A$3,0))</f>
        <v/>
      </c>
      <c r="AA56" s="49" t="str">
        <f>IF(OR(ISBLANK($A56),$A56=""),"",CHOOSE(Z56,MATCH(INDEX('Employee Register'!O:O,MATCH($A56,'Employee Register'!A:A,0)),Settings!$A$6:$A$9,0),MATCH(INDEX('Employee Register'!L:L,MATCH($A56,'Employee Register'!A:A,0)),Settings!$A$12:$A$15,0)))</f>
        <v/>
      </c>
      <c r="AB56" s="49" t="str">
        <f>IF(OR(ISBLANK($A56),$A56=""),"",CHOOSE(Z56,MATCH(INDEX('Employee Register'!P:P,MATCH($A56,'Employee Register'!A:A,0)),Settings!$A$22:$A$23,0),0))</f>
        <v/>
      </c>
      <c r="AC56" s="49" t="str">
        <f>IF(OR(ISBLANK($A56),$A56=""),"",MATCH(INDEX('Employee Register'!X:X,MATCH($A56,'Employee Register'!A:A,0)),Settings!$A$26:$A$27,0))</f>
        <v/>
      </c>
      <c r="AD56" s="49" t="str">
        <f>IF(OR(ISBLANK($A56),$A56=""),"",IF(Z56=2,INDEX('Employee Register'!M:M,MATCH($A56,'Employee Register'!A:A,0)),0))</f>
        <v/>
      </c>
      <c r="AE56" s="78" t="str">
        <f>IF(OR(ISBLANK($A56),$A56=""),"",$AD56*INDEX('Federal Tax Tables New'!$B$56:$B$63,MATCH(INDEX('Employee Register'!J:J,MATCH($A56,'Employee Register'!A:A,0)),'Federal Tax Tables New'!$A$56:$A$63,0),1))</f>
        <v/>
      </c>
      <c r="AF56" s="51" t="str">
        <f t="shared" si="8"/>
        <v/>
      </c>
      <c r="AG56" s="49" t="str">
        <f>IF(OR(ISBLANK($A56),$A56=""),"",INDEX('Federal Tax Tables New'!$C$56:$C$63,MATCH(INDEX('Employee Register'!J:J,MATCH($A56,'Employee Register'!A:A,0)),'Federal Tax Tables New'!$A$56:$A$63,0),1))</f>
        <v/>
      </c>
      <c r="AH56" s="139" t="str">
        <f>IF(OR(ISBLANK($A56),$A56=""),"",IF(AF56&lt;CHOOSE(Z56,INDEX('Employee Register'!S:S,MATCH($A56,'Employee Register'!A:A,0)),0),0,AF56*AG56-CHOOSE(Z56,INDEX('Employee Register'!S:S,MATCH($A56,'Employee Register'!A:A,0))*AG56,0)))</f>
        <v/>
      </c>
      <c r="AI56" s="51" t="str">
        <f>IF(OR(ISBLANK($A56),$A56=""),"",MAX(IF($Z56=1,CHOOSE(AB56,CHOOSE(AA56,0,INDEX('Federal Tax Tables New'!$F$33:$I$40,MATCH(AH56,'Federal Tax Tables New'!$F$33:$F$40,1),1),INDEX('Federal Tax Tables New'!$F$22:$I$29,MATCH(AH56,'Federal Tax Tables New'!$F$22:$F$29,1),1),INDEX('Federal Tax Tables New'!$F$44:$I$51,MATCH(AH56,'Federal Tax Tables New'!$F$44:$F$51,1),1)),CHOOSE(AA56,0,INDEX('Federal Tax Tables New'!$K$33:$N$40,MATCH(AH56,'Federal Tax Tables New'!$K$33:$K$40,1),1),INDEX('Federal Tax Tables New'!$K$22:$N$29,MATCH(AH56,'Federal Tax Tables New'!$K$22:$K$29,1),1),INDEX('Federal Tax Tables New'!$K$44:$N$51,MATCH(AH56,'Federal Tax Tables New'!$K$44:$K$51,1),1))),0),IF($Z56=2,CHOOSE(AA56,0,INDEX('Federal Tax Tables New'!$A$33:$D$40,MATCH(AH56,'Federal Tax Tables New'!$A$33:$A$40,1),1),INDEX('Federal Tax Tables New'!$A$22:$D$29,MATCH(AH56,'Federal Tax Tables New'!$A$22:$A$29,1),1),INDEX('Federal Tax Tables New'!$A$33:$D$40,MATCH(AH56,'Federal Tax Tables New'!$A$33:$A$40,1),1)),0)))</f>
        <v/>
      </c>
      <c r="AJ56" s="51" t="str">
        <f>IF(OR(ISBLANK($A56),$A56=""),"",MAX(IF($Z56=1,CHOOSE(AB56,CHOOSE(AA56,0,INDEX('Federal Tax Tables New'!$F$33:$I$40,MATCH(AH56,'Federal Tax Tables New'!$F$33:$F$40,1),3),INDEX('Federal Tax Tables New'!$F$22:$I$29,MATCH(AH56,'Federal Tax Tables New'!$F$22:$F$29,1),3),INDEX('Federal Tax Tables New'!$F$44:$I$51,MATCH(AH56,'Federal Tax Tables New'!$F$44:$F$51,1),3)),CHOOSE(AA56,0,INDEX('Federal Tax Tables New'!$K$33:$N$40,MATCH(AH56,'Federal Tax Tables New'!$K$33:$K$40,1),3),INDEX('Federal Tax Tables New'!$K$22:$N$29,MATCH(AH56,'Federal Tax Tables New'!$K$22:$K$29,1),3),INDEX('Federal Tax Tables New'!$K$44:$N$51,MATCH(AH56,'Federal Tax Tables New'!$K$44:$K$51,1),3))),0),IF($Z56=2,CHOOSE(AA56,0,INDEX('Federal Tax Tables New'!$A$33:$D$40,MATCH(AH56,'Federal Tax Tables New'!$A$33:$A$40,1),3),INDEX('Federal Tax Tables New'!$A$22:$D$29,MATCH(AH56,'Federal Tax Tables New'!$A$22:$A$29,1),3),INDEX('Federal Tax Tables New'!$A$33:$D$40,MATCH(AH56,'Federal Tax Tables New'!$A$33:$A$40,1),3)),0)))</f>
        <v/>
      </c>
      <c r="AK56" s="79" t="str">
        <f>IF(OR(ISBLANK($A56),$A56=""),"",MAX(IF($Z56=1,CHOOSE(AB56,CHOOSE(AA56,0,INDEX('Federal Tax Tables New'!$F$33:$I$40,MATCH(AH56,'Federal Tax Tables New'!$F$33:$F$40,1),4),INDEX('Federal Tax Tables New'!$F$22:$I$29,MATCH(AH56,'Federal Tax Tables New'!$F$22:$F$29,1),4),INDEX('Federal Tax Tables New'!$F$44:$I$51,MATCH(AH56,'Federal Tax Tables New'!$F$44:$F$51,1),4)),CHOOSE(AA56,0,INDEX('Federal Tax Tables New'!$K$33:$N$40,MATCH(AH56,'Federal Tax Tables New'!$K$33:$K$40,1),4),INDEX('Federal Tax Tables New'!$K$22:$N$29,MATCH(AH56,'Federal Tax Tables New'!$K$22:$K$29,1),4),INDEX('Federal Tax Tables New'!$K$44:$N$51,MATCH(AH56,'Federal Tax Tables New'!$K$44:$K$51,1),4))),0),IF($Z56=2,CHOOSE(AA56,0,INDEX('Federal Tax Tables New'!$A$33:$D$40,MATCH(AH56,'Federal Tax Tables New'!$A$33:$A$40,1),4),INDEX('Federal Tax Tables New'!$A$22:$D$29,MATCH(AH56,'Federal Tax Tables New'!$A$22:$A$29,1),4),INDEX('Federal Tax Tables New'!$A$33:$D$40,MATCH(AH56,'Federal Tax Tables New'!$A$33:$A$40,1),4)),0)))</f>
        <v/>
      </c>
      <c r="AL56" s="51" t="str">
        <f t="shared" si="6"/>
        <v/>
      </c>
      <c r="AM56" s="51" t="str">
        <f>IF(OR(ISBLANK($A56),$A56=""),"",CHOOSE(Z56,INDEX('Employee Register'!Q:Q,MATCH($A56,'Employee Register'!A:A,0))*'Federal Tax Tables New'!$H$5+INDEX('Employee Register'!R:R,MATCH($A56,'Employee Register'!A:A,0))*'Federal Tax Tables New'!$H$6,0))</f>
        <v/>
      </c>
      <c r="AN56" s="51" t="str">
        <f t="shared" si="9"/>
        <v/>
      </c>
      <c r="AO56" s="139" t="str">
        <f>IF(OR(ISBLANK($A56),$A56=""),"",IF(OR(M56=0,AA56=1),0,CHOOSE(Z56,INDEX('Employee Register'!T:T,MATCH($A56,'Employee Register'!A:A,0)),INDEX('Employee Register'!N:N,MATCH($A56,'Employee Register'!A:A,0)))))</f>
        <v/>
      </c>
      <c r="AP56" s="51" t="str">
        <f>IF(OR(ISBLANK($A56),$A56=""),"",CHOOSE(AC56,0,(M56-O56)*Settings!$B$18))</f>
        <v/>
      </c>
      <c r="AQ56" s="84" t="str">
        <f t="shared" si="10"/>
        <v/>
      </c>
      <c r="AS56" s="151"/>
    </row>
    <row r="57" spans="1:45" s="204" customFormat="1" ht="15" customHeight="1" x14ac:dyDescent="0.2">
      <c r="A57" s="82"/>
      <c r="B57" s="50" t="str">
        <f>IF(OR(ISBLANK($A57),$A57=""),"",INDEX('Employee Register'!B:B,MATCH($A57,'Employee Register'!A:A,0),1))</f>
        <v/>
      </c>
      <c r="C57" s="46"/>
      <c r="D57" s="46"/>
      <c r="E57" s="29"/>
      <c r="F57" s="29"/>
      <c r="G57" s="29"/>
      <c r="H57" s="29"/>
      <c r="I57" s="47"/>
      <c r="J57" s="48"/>
      <c r="K57" s="48"/>
      <c r="L57" s="48"/>
      <c r="M57" s="83" t="str">
        <f>IF(OR(ISBLANK($A57),$A57=""),"",SUM($E57:$H57)*INDEX('Employee Register'!G:G,MATCH($A57,'Employee Register'!A:A,0),1)+IF(OR($X57,ISBLANK($X57)),$I57,0)*INDEX('Employee Register'!H:H,MATCH($A57,'Employee Register'!A:A,0),1)+J57)</f>
        <v/>
      </c>
      <c r="N57" s="83" t="str">
        <f>IF(OR(ISBLANK($A57),$A57=""),"",(M57-J57)*INDEX('Employee Register'!U:U,MATCH($A57,'Employee Register'!A:A,0),1))</f>
        <v/>
      </c>
      <c r="O57" s="142" t="str">
        <f>IF(OR(ISBLANK($A57),$A57=""),"",IF(M57=0,0,INDEX('Employee Register'!V:V,MATCH($A57,'Employee Register'!A:A,0),1)))</f>
        <v/>
      </c>
      <c r="P57" s="142" t="str">
        <f>IF(OR(ISBLANK($A57),$A57=""),"",IF(M57=0,0,INDEX('Employee Register'!W:W,MATCH($A57,'Employee Register'!A:A,0),1)+K57))</f>
        <v/>
      </c>
      <c r="Q57" s="83" t="str">
        <f t="shared" si="7"/>
        <v/>
      </c>
      <c r="R57" s="83" t="str">
        <f>IF(OR(ISBLANK($A57),$A57=""),"",INDEX('Employee Register'!Y:Y,MATCH($A57,'Employee Register'!A:A,0))*$Y57)</f>
        <v/>
      </c>
      <c r="S57" s="83" t="str">
        <f>IF(OR(ISBLANK($A57),$A57=""),"",INDEX('Employee Register'!Z:Z,MATCH($A57,'Employee Register'!A:A,0))*$Y57)</f>
        <v/>
      </c>
      <c r="T57" s="83" t="str">
        <f>IF(OR(ISBLANK($A57),$A57=""),"",IF(SUMIF($A$6:$A57,A57,$AP$6:$AP57)&lt;='Federal Tax Tables New'!$N$5,AP57,IF('Federal Tax Tables New'!$N$5-SUMIF($A$6:$A57,A57,$AP$6:$AP57)+AP57&lt;=0,0,'Federal Tax Tables New'!$N$5-SUMIF($A$6:$A57,A57,$AP$6:$AP57)+AP57)))</f>
        <v/>
      </c>
      <c r="U57" s="83" t="str">
        <f>IF(OR(ISBLANK($A57),$A57=""),"",CHOOSE(AC57,0,$M57*Settings!$B$19))</f>
        <v/>
      </c>
      <c r="V57" s="142" t="str">
        <f>IF(OR(ISBLANK($A57),$A57=""),"",IF(M57=0,0,INDEX('Employee Register'!$AA:$AA,MATCH($A57,'Employee Register'!$A:$A,0),1)))</f>
        <v/>
      </c>
      <c r="W57" s="142" t="str">
        <f>IF(OR(ISBLANK($A57),$A57=""),"",IF(M57=0,0,INDEX('Employee Register'!$AB:$AB,MATCH($A57,'Employee Register'!$A:$A,0),1)))</f>
        <v/>
      </c>
      <c r="X57" s="49" t="str">
        <f>IF(OR(ISBLANK($A57),$A57=""),"",INDEX('Employee Register'!I:I,MATCH($A57,'Employee Register'!A:A,0))="No")</f>
        <v/>
      </c>
      <c r="Y57" s="51" t="str">
        <f t="shared" si="5"/>
        <v/>
      </c>
      <c r="Z57" s="49" t="str">
        <f>IF(OR(ISBLANK($A57),$A57=""),"",MATCH(INDEX('Employee Register'!K:K,MATCH($A57,'Employee Register'!A:A,0)),Settings!$A$2:$A$3,0))</f>
        <v/>
      </c>
      <c r="AA57" s="49" t="str">
        <f>IF(OR(ISBLANK($A57),$A57=""),"",CHOOSE(Z57,MATCH(INDEX('Employee Register'!O:O,MATCH($A57,'Employee Register'!A:A,0)),Settings!$A$6:$A$9,0),MATCH(INDEX('Employee Register'!L:L,MATCH($A57,'Employee Register'!A:A,0)),Settings!$A$12:$A$15,0)))</f>
        <v/>
      </c>
      <c r="AB57" s="49" t="str">
        <f>IF(OR(ISBLANK($A57),$A57=""),"",CHOOSE(Z57,MATCH(INDEX('Employee Register'!P:P,MATCH($A57,'Employee Register'!A:A,0)),Settings!$A$22:$A$23,0),0))</f>
        <v/>
      </c>
      <c r="AC57" s="49" t="str">
        <f>IF(OR(ISBLANK($A57),$A57=""),"",MATCH(INDEX('Employee Register'!X:X,MATCH($A57,'Employee Register'!A:A,0)),Settings!$A$26:$A$27,0))</f>
        <v/>
      </c>
      <c r="AD57" s="49" t="str">
        <f>IF(OR(ISBLANK($A57),$A57=""),"",IF(Z57=2,INDEX('Employee Register'!M:M,MATCH($A57,'Employee Register'!A:A,0)),0))</f>
        <v/>
      </c>
      <c r="AE57" s="78" t="str">
        <f>IF(OR(ISBLANK($A57),$A57=""),"",$AD57*INDEX('Federal Tax Tables New'!$B$56:$B$63,MATCH(INDEX('Employee Register'!J:J,MATCH($A57,'Employee Register'!A:A,0)),'Federal Tax Tables New'!$A$56:$A$63,0),1))</f>
        <v/>
      </c>
      <c r="AF57" s="51" t="str">
        <f t="shared" si="8"/>
        <v/>
      </c>
      <c r="AG57" s="49" t="str">
        <f>IF(OR(ISBLANK($A57),$A57=""),"",INDEX('Federal Tax Tables New'!$C$56:$C$63,MATCH(INDEX('Employee Register'!J:J,MATCH($A57,'Employee Register'!A:A,0)),'Federal Tax Tables New'!$A$56:$A$63,0),1))</f>
        <v/>
      </c>
      <c r="AH57" s="139" t="str">
        <f>IF(OR(ISBLANK($A57),$A57=""),"",IF(AF57&lt;CHOOSE(Z57,INDEX('Employee Register'!S:S,MATCH($A57,'Employee Register'!A:A,0)),0),0,AF57*AG57-CHOOSE(Z57,INDEX('Employee Register'!S:S,MATCH($A57,'Employee Register'!A:A,0))*AG57,0)))</f>
        <v/>
      </c>
      <c r="AI57" s="51" t="str">
        <f>IF(OR(ISBLANK($A57),$A57=""),"",MAX(IF($Z57=1,CHOOSE(AB57,CHOOSE(AA57,0,INDEX('Federal Tax Tables New'!$F$33:$I$40,MATCH(AH57,'Federal Tax Tables New'!$F$33:$F$40,1),1),INDEX('Federal Tax Tables New'!$F$22:$I$29,MATCH(AH57,'Federal Tax Tables New'!$F$22:$F$29,1),1),INDEX('Federal Tax Tables New'!$F$44:$I$51,MATCH(AH57,'Federal Tax Tables New'!$F$44:$F$51,1),1)),CHOOSE(AA57,0,INDEX('Federal Tax Tables New'!$K$33:$N$40,MATCH(AH57,'Federal Tax Tables New'!$K$33:$K$40,1),1),INDEX('Federal Tax Tables New'!$K$22:$N$29,MATCH(AH57,'Federal Tax Tables New'!$K$22:$K$29,1),1),INDEX('Federal Tax Tables New'!$K$44:$N$51,MATCH(AH57,'Federal Tax Tables New'!$K$44:$K$51,1),1))),0),IF($Z57=2,CHOOSE(AA57,0,INDEX('Federal Tax Tables New'!$A$33:$D$40,MATCH(AH57,'Federal Tax Tables New'!$A$33:$A$40,1),1),INDEX('Federal Tax Tables New'!$A$22:$D$29,MATCH(AH57,'Federal Tax Tables New'!$A$22:$A$29,1),1),INDEX('Federal Tax Tables New'!$A$33:$D$40,MATCH(AH57,'Federal Tax Tables New'!$A$33:$A$40,1),1)),0)))</f>
        <v/>
      </c>
      <c r="AJ57" s="51" t="str">
        <f>IF(OR(ISBLANK($A57),$A57=""),"",MAX(IF($Z57=1,CHOOSE(AB57,CHOOSE(AA57,0,INDEX('Federal Tax Tables New'!$F$33:$I$40,MATCH(AH57,'Federal Tax Tables New'!$F$33:$F$40,1),3),INDEX('Federal Tax Tables New'!$F$22:$I$29,MATCH(AH57,'Federal Tax Tables New'!$F$22:$F$29,1),3),INDEX('Federal Tax Tables New'!$F$44:$I$51,MATCH(AH57,'Federal Tax Tables New'!$F$44:$F$51,1),3)),CHOOSE(AA57,0,INDEX('Federal Tax Tables New'!$K$33:$N$40,MATCH(AH57,'Federal Tax Tables New'!$K$33:$K$40,1),3),INDEX('Federal Tax Tables New'!$K$22:$N$29,MATCH(AH57,'Federal Tax Tables New'!$K$22:$K$29,1),3),INDEX('Federal Tax Tables New'!$K$44:$N$51,MATCH(AH57,'Federal Tax Tables New'!$K$44:$K$51,1),3))),0),IF($Z57=2,CHOOSE(AA57,0,INDEX('Federal Tax Tables New'!$A$33:$D$40,MATCH(AH57,'Federal Tax Tables New'!$A$33:$A$40,1),3),INDEX('Federal Tax Tables New'!$A$22:$D$29,MATCH(AH57,'Federal Tax Tables New'!$A$22:$A$29,1),3),INDEX('Federal Tax Tables New'!$A$33:$D$40,MATCH(AH57,'Federal Tax Tables New'!$A$33:$A$40,1),3)),0)))</f>
        <v/>
      </c>
      <c r="AK57" s="79" t="str">
        <f>IF(OR(ISBLANK($A57),$A57=""),"",MAX(IF($Z57=1,CHOOSE(AB57,CHOOSE(AA57,0,INDEX('Federal Tax Tables New'!$F$33:$I$40,MATCH(AH57,'Federal Tax Tables New'!$F$33:$F$40,1),4),INDEX('Federal Tax Tables New'!$F$22:$I$29,MATCH(AH57,'Federal Tax Tables New'!$F$22:$F$29,1),4),INDEX('Federal Tax Tables New'!$F$44:$I$51,MATCH(AH57,'Federal Tax Tables New'!$F$44:$F$51,1),4)),CHOOSE(AA57,0,INDEX('Federal Tax Tables New'!$K$33:$N$40,MATCH(AH57,'Federal Tax Tables New'!$K$33:$K$40,1),4),INDEX('Federal Tax Tables New'!$K$22:$N$29,MATCH(AH57,'Federal Tax Tables New'!$K$22:$K$29,1),4),INDEX('Federal Tax Tables New'!$K$44:$N$51,MATCH(AH57,'Federal Tax Tables New'!$K$44:$K$51,1),4))),0),IF($Z57=2,CHOOSE(AA57,0,INDEX('Federal Tax Tables New'!$A$33:$D$40,MATCH(AH57,'Federal Tax Tables New'!$A$33:$A$40,1),4),INDEX('Federal Tax Tables New'!$A$22:$D$29,MATCH(AH57,'Federal Tax Tables New'!$A$22:$A$29,1),4),INDEX('Federal Tax Tables New'!$A$33:$D$40,MATCH(AH57,'Federal Tax Tables New'!$A$33:$A$40,1),4)),0)))</f>
        <v/>
      </c>
      <c r="AL57" s="51" t="str">
        <f t="shared" si="6"/>
        <v/>
      </c>
      <c r="AM57" s="51" t="str">
        <f>IF(OR(ISBLANK($A57),$A57=""),"",CHOOSE(Z57,INDEX('Employee Register'!Q:Q,MATCH($A57,'Employee Register'!A:A,0))*'Federal Tax Tables New'!$H$5+INDEX('Employee Register'!R:R,MATCH($A57,'Employee Register'!A:A,0))*'Federal Tax Tables New'!$H$6,0))</f>
        <v/>
      </c>
      <c r="AN57" s="51" t="str">
        <f t="shared" si="9"/>
        <v/>
      </c>
      <c r="AO57" s="139" t="str">
        <f>IF(OR(ISBLANK($A57),$A57=""),"",IF(OR(M57=0,AA57=1),0,CHOOSE(Z57,INDEX('Employee Register'!T:T,MATCH($A57,'Employee Register'!A:A,0)),INDEX('Employee Register'!N:N,MATCH($A57,'Employee Register'!A:A,0)))))</f>
        <v/>
      </c>
      <c r="AP57" s="51" t="str">
        <f>IF(OR(ISBLANK($A57),$A57=""),"",CHOOSE(AC57,0,(M57-O57)*Settings!$B$18))</f>
        <v/>
      </c>
      <c r="AQ57" s="84" t="str">
        <f t="shared" si="10"/>
        <v/>
      </c>
      <c r="AS57" s="151"/>
    </row>
    <row r="58" spans="1:45" s="204" customFormat="1" ht="15" customHeight="1" x14ac:dyDescent="0.2">
      <c r="A58" s="82"/>
      <c r="B58" s="50" t="str">
        <f>IF(OR(ISBLANK($A58),$A58=""),"",INDEX('Employee Register'!B:B,MATCH($A58,'Employee Register'!A:A,0),1))</f>
        <v/>
      </c>
      <c r="C58" s="46"/>
      <c r="D58" s="46"/>
      <c r="E58" s="29"/>
      <c r="F58" s="29"/>
      <c r="G58" s="29"/>
      <c r="H58" s="29"/>
      <c r="I58" s="47"/>
      <c r="J58" s="48"/>
      <c r="K58" s="48"/>
      <c r="L58" s="48"/>
      <c r="M58" s="83" t="str">
        <f>IF(OR(ISBLANK($A58),$A58=""),"",SUM($E58:$H58)*INDEX('Employee Register'!G:G,MATCH($A58,'Employee Register'!A:A,0),1)+IF(OR($X58,ISBLANK($X58)),$I58,0)*INDEX('Employee Register'!H:H,MATCH($A58,'Employee Register'!A:A,0),1)+J58)</f>
        <v/>
      </c>
      <c r="N58" s="83" t="str">
        <f>IF(OR(ISBLANK($A58),$A58=""),"",(M58-J58)*INDEX('Employee Register'!U:U,MATCH($A58,'Employee Register'!A:A,0),1))</f>
        <v/>
      </c>
      <c r="O58" s="142" t="str">
        <f>IF(OR(ISBLANK($A58),$A58=""),"",IF(M58=0,0,INDEX('Employee Register'!V:V,MATCH($A58,'Employee Register'!A:A,0),1)))</f>
        <v/>
      </c>
      <c r="P58" s="142" t="str">
        <f>IF(OR(ISBLANK($A58),$A58=""),"",IF(M58=0,0,INDEX('Employee Register'!W:W,MATCH($A58,'Employee Register'!A:A,0),1)+K58))</f>
        <v/>
      </c>
      <c r="Q58" s="83" t="str">
        <f t="shared" si="7"/>
        <v/>
      </c>
      <c r="R58" s="83" t="str">
        <f>IF(OR(ISBLANK($A58),$A58=""),"",INDEX('Employee Register'!Y:Y,MATCH($A58,'Employee Register'!A:A,0))*$Y58)</f>
        <v/>
      </c>
      <c r="S58" s="83" t="str">
        <f>IF(OR(ISBLANK($A58),$A58=""),"",INDEX('Employee Register'!Z:Z,MATCH($A58,'Employee Register'!A:A,0))*$Y58)</f>
        <v/>
      </c>
      <c r="T58" s="83" t="str">
        <f>IF(OR(ISBLANK($A58),$A58=""),"",IF(SUMIF($A$6:$A58,A58,$AP$6:$AP58)&lt;='Federal Tax Tables New'!$N$5,AP58,IF('Federal Tax Tables New'!$N$5-SUMIF($A$6:$A58,A58,$AP$6:$AP58)+AP58&lt;=0,0,'Federal Tax Tables New'!$N$5-SUMIF($A$6:$A58,A58,$AP$6:$AP58)+AP58)))</f>
        <v/>
      </c>
      <c r="U58" s="83" t="str">
        <f>IF(OR(ISBLANK($A58),$A58=""),"",CHOOSE(AC58,0,$M58*Settings!$B$19))</f>
        <v/>
      </c>
      <c r="V58" s="142" t="str">
        <f>IF(OR(ISBLANK($A58),$A58=""),"",IF(M58=0,0,INDEX('Employee Register'!$AA:$AA,MATCH($A58,'Employee Register'!$A:$A,0),1)))</f>
        <v/>
      </c>
      <c r="W58" s="142" t="str">
        <f>IF(OR(ISBLANK($A58),$A58=""),"",IF(M58=0,0,INDEX('Employee Register'!$AB:$AB,MATCH($A58,'Employee Register'!$A:$A,0),1)))</f>
        <v/>
      </c>
      <c r="X58" s="49" t="str">
        <f>IF(OR(ISBLANK($A58),$A58=""),"",INDEX('Employee Register'!I:I,MATCH($A58,'Employee Register'!A:A,0))="No")</f>
        <v/>
      </c>
      <c r="Y58" s="51" t="str">
        <f t="shared" si="5"/>
        <v/>
      </c>
      <c r="Z58" s="49" t="str">
        <f>IF(OR(ISBLANK($A58),$A58=""),"",MATCH(INDEX('Employee Register'!K:K,MATCH($A58,'Employee Register'!A:A,0)),Settings!$A$2:$A$3,0))</f>
        <v/>
      </c>
      <c r="AA58" s="49" t="str">
        <f>IF(OR(ISBLANK($A58),$A58=""),"",CHOOSE(Z58,MATCH(INDEX('Employee Register'!O:O,MATCH($A58,'Employee Register'!A:A,0)),Settings!$A$6:$A$9,0),MATCH(INDEX('Employee Register'!L:L,MATCH($A58,'Employee Register'!A:A,0)),Settings!$A$12:$A$15,0)))</f>
        <v/>
      </c>
      <c r="AB58" s="49" t="str">
        <f>IF(OR(ISBLANK($A58),$A58=""),"",CHOOSE(Z58,MATCH(INDEX('Employee Register'!P:P,MATCH($A58,'Employee Register'!A:A,0)),Settings!$A$22:$A$23,0),0))</f>
        <v/>
      </c>
      <c r="AC58" s="49" t="str">
        <f>IF(OR(ISBLANK($A58),$A58=""),"",MATCH(INDEX('Employee Register'!X:X,MATCH($A58,'Employee Register'!A:A,0)),Settings!$A$26:$A$27,0))</f>
        <v/>
      </c>
      <c r="AD58" s="49" t="str">
        <f>IF(OR(ISBLANK($A58),$A58=""),"",IF(Z58=2,INDEX('Employee Register'!M:M,MATCH($A58,'Employee Register'!A:A,0)),0))</f>
        <v/>
      </c>
      <c r="AE58" s="78" t="str">
        <f>IF(OR(ISBLANK($A58),$A58=""),"",$AD58*INDEX('Federal Tax Tables New'!$B$56:$B$63,MATCH(INDEX('Employee Register'!J:J,MATCH($A58,'Employee Register'!A:A,0)),'Federal Tax Tables New'!$A$56:$A$63,0),1))</f>
        <v/>
      </c>
      <c r="AF58" s="51" t="str">
        <f t="shared" si="8"/>
        <v/>
      </c>
      <c r="AG58" s="49" t="str">
        <f>IF(OR(ISBLANK($A58),$A58=""),"",INDEX('Federal Tax Tables New'!$C$56:$C$63,MATCH(INDEX('Employee Register'!J:J,MATCH($A58,'Employee Register'!A:A,0)),'Federal Tax Tables New'!$A$56:$A$63,0),1))</f>
        <v/>
      </c>
      <c r="AH58" s="139" t="str">
        <f>IF(OR(ISBLANK($A58),$A58=""),"",IF(AF58&lt;CHOOSE(Z58,INDEX('Employee Register'!S:S,MATCH($A58,'Employee Register'!A:A,0)),0),0,AF58*AG58-CHOOSE(Z58,INDEX('Employee Register'!S:S,MATCH($A58,'Employee Register'!A:A,0))*AG58,0)))</f>
        <v/>
      </c>
      <c r="AI58" s="51" t="str">
        <f>IF(OR(ISBLANK($A58),$A58=""),"",MAX(IF($Z58=1,CHOOSE(AB58,CHOOSE(AA58,0,INDEX('Federal Tax Tables New'!$F$33:$I$40,MATCH(AH58,'Federal Tax Tables New'!$F$33:$F$40,1),1),INDEX('Federal Tax Tables New'!$F$22:$I$29,MATCH(AH58,'Federal Tax Tables New'!$F$22:$F$29,1),1),INDEX('Federal Tax Tables New'!$F$44:$I$51,MATCH(AH58,'Federal Tax Tables New'!$F$44:$F$51,1),1)),CHOOSE(AA58,0,INDEX('Federal Tax Tables New'!$K$33:$N$40,MATCH(AH58,'Federal Tax Tables New'!$K$33:$K$40,1),1),INDEX('Federal Tax Tables New'!$K$22:$N$29,MATCH(AH58,'Federal Tax Tables New'!$K$22:$K$29,1),1),INDEX('Federal Tax Tables New'!$K$44:$N$51,MATCH(AH58,'Federal Tax Tables New'!$K$44:$K$51,1),1))),0),IF($Z58=2,CHOOSE(AA58,0,INDEX('Federal Tax Tables New'!$A$33:$D$40,MATCH(AH58,'Federal Tax Tables New'!$A$33:$A$40,1),1),INDEX('Federal Tax Tables New'!$A$22:$D$29,MATCH(AH58,'Federal Tax Tables New'!$A$22:$A$29,1),1),INDEX('Federal Tax Tables New'!$A$33:$D$40,MATCH(AH58,'Federal Tax Tables New'!$A$33:$A$40,1),1)),0)))</f>
        <v/>
      </c>
      <c r="AJ58" s="51" t="str">
        <f>IF(OR(ISBLANK($A58),$A58=""),"",MAX(IF($Z58=1,CHOOSE(AB58,CHOOSE(AA58,0,INDEX('Federal Tax Tables New'!$F$33:$I$40,MATCH(AH58,'Federal Tax Tables New'!$F$33:$F$40,1),3),INDEX('Federal Tax Tables New'!$F$22:$I$29,MATCH(AH58,'Federal Tax Tables New'!$F$22:$F$29,1),3),INDEX('Federal Tax Tables New'!$F$44:$I$51,MATCH(AH58,'Federal Tax Tables New'!$F$44:$F$51,1),3)),CHOOSE(AA58,0,INDEX('Federal Tax Tables New'!$K$33:$N$40,MATCH(AH58,'Federal Tax Tables New'!$K$33:$K$40,1),3),INDEX('Federal Tax Tables New'!$K$22:$N$29,MATCH(AH58,'Federal Tax Tables New'!$K$22:$K$29,1),3),INDEX('Federal Tax Tables New'!$K$44:$N$51,MATCH(AH58,'Federal Tax Tables New'!$K$44:$K$51,1),3))),0),IF($Z58=2,CHOOSE(AA58,0,INDEX('Federal Tax Tables New'!$A$33:$D$40,MATCH(AH58,'Federal Tax Tables New'!$A$33:$A$40,1),3),INDEX('Federal Tax Tables New'!$A$22:$D$29,MATCH(AH58,'Federal Tax Tables New'!$A$22:$A$29,1),3),INDEX('Federal Tax Tables New'!$A$33:$D$40,MATCH(AH58,'Federal Tax Tables New'!$A$33:$A$40,1),3)),0)))</f>
        <v/>
      </c>
      <c r="AK58" s="79" t="str">
        <f>IF(OR(ISBLANK($A58),$A58=""),"",MAX(IF($Z58=1,CHOOSE(AB58,CHOOSE(AA58,0,INDEX('Federal Tax Tables New'!$F$33:$I$40,MATCH(AH58,'Federal Tax Tables New'!$F$33:$F$40,1),4),INDEX('Federal Tax Tables New'!$F$22:$I$29,MATCH(AH58,'Federal Tax Tables New'!$F$22:$F$29,1),4),INDEX('Federal Tax Tables New'!$F$44:$I$51,MATCH(AH58,'Federal Tax Tables New'!$F$44:$F$51,1),4)),CHOOSE(AA58,0,INDEX('Federal Tax Tables New'!$K$33:$N$40,MATCH(AH58,'Federal Tax Tables New'!$K$33:$K$40,1),4),INDEX('Federal Tax Tables New'!$K$22:$N$29,MATCH(AH58,'Federal Tax Tables New'!$K$22:$K$29,1),4),INDEX('Federal Tax Tables New'!$K$44:$N$51,MATCH(AH58,'Federal Tax Tables New'!$K$44:$K$51,1),4))),0),IF($Z58=2,CHOOSE(AA58,0,INDEX('Federal Tax Tables New'!$A$33:$D$40,MATCH(AH58,'Federal Tax Tables New'!$A$33:$A$40,1),4),INDEX('Federal Tax Tables New'!$A$22:$D$29,MATCH(AH58,'Federal Tax Tables New'!$A$22:$A$29,1),4),INDEX('Federal Tax Tables New'!$A$33:$D$40,MATCH(AH58,'Federal Tax Tables New'!$A$33:$A$40,1),4)),0)))</f>
        <v/>
      </c>
      <c r="AL58" s="51" t="str">
        <f t="shared" si="6"/>
        <v/>
      </c>
      <c r="AM58" s="51" t="str">
        <f>IF(OR(ISBLANK($A58),$A58=""),"",CHOOSE(Z58,INDEX('Employee Register'!Q:Q,MATCH($A58,'Employee Register'!A:A,0))*'Federal Tax Tables New'!$H$5+INDEX('Employee Register'!R:R,MATCH($A58,'Employee Register'!A:A,0))*'Federal Tax Tables New'!$H$6,0))</f>
        <v/>
      </c>
      <c r="AN58" s="51" t="str">
        <f t="shared" si="9"/>
        <v/>
      </c>
      <c r="AO58" s="139" t="str">
        <f>IF(OR(ISBLANK($A58),$A58=""),"",IF(OR(M58=0,AA58=1),0,CHOOSE(Z58,INDEX('Employee Register'!T:T,MATCH($A58,'Employee Register'!A:A,0)),INDEX('Employee Register'!N:N,MATCH($A58,'Employee Register'!A:A,0)))))</f>
        <v/>
      </c>
      <c r="AP58" s="51" t="str">
        <f>IF(OR(ISBLANK($A58),$A58=""),"",CHOOSE(AC58,0,(M58-O58)*Settings!$B$18))</f>
        <v/>
      </c>
      <c r="AQ58" s="84" t="str">
        <f t="shared" si="10"/>
        <v/>
      </c>
      <c r="AS58" s="151"/>
    </row>
    <row r="59" spans="1:45" s="204" customFormat="1" ht="15" customHeight="1" x14ac:dyDescent="0.2">
      <c r="A59" s="82"/>
      <c r="B59" s="50" t="str">
        <f>IF(OR(ISBLANK($A59),$A59=""),"",INDEX('Employee Register'!B:B,MATCH($A59,'Employee Register'!A:A,0),1))</f>
        <v/>
      </c>
      <c r="C59" s="46"/>
      <c r="D59" s="46"/>
      <c r="E59" s="29"/>
      <c r="F59" s="29"/>
      <c r="G59" s="29"/>
      <c r="H59" s="29"/>
      <c r="I59" s="47"/>
      <c r="J59" s="48"/>
      <c r="K59" s="48"/>
      <c r="L59" s="48"/>
      <c r="M59" s="83" t="str">
        <f>IF(OR(ISBLANK($A59),$A59=""),"",SUM($E59:$H59)*INDEX('Employee Register'!G:G,MATCH($A59,'Employee Register'!A:A,0),1)+IF(OR($X59,ISBLANK($X59)),$I59,0)*INDEX('Employee Register'!H:H,MATCH($A59,'Employee Register'!A:A,0),1)+J59)</f>
        <v/>
      </c>
      <c r="N59" s="83" t="str">
        <f>IF(OR(ISBLANK($A59),$A59=""),"",(M59-J59)*INDEX('Employee Register'!U:U,MATCH($A59,'Employee Register'!A:A,0),1))</f>
        <v/>
      </c>
      <c r="O59" s="142" t="str">
        <f>IF(OR(ISBLANK($A59),$A59=""),"",IF(M59=0,0,INDEX('Employee Register'!V:V,MATCH($A59,'Employee Register'!A:A,0),1)))</f>
        <v/>
      </c>
      <c r="P59" s="142" t="str">
        <f>IF(OR(ISBLANK($A59),$A59=""),"",IF(M59=0,0,INDEX('Employee Register'!W:W,MATCH($A59,'Employee Register'!A:A,0),1)+K59))</f>
        <v/>
      </c>
      <c r="Q59" s="83" t="str">
        <f t="shared" si="7"/>
        <v/>
      </c>
      <c r="R59" s="83" t="str">
        <f>IF(OR(ISBLANK($A59),$A59=""),"",INDEX('Employee Register'!Y:Y,MATCH($A59,'Employee Register'!A:A,0))*$Y59)</f>
        <v/>
      </c>
      <c r="S59" s="83" t="str">
        <f>IF(OR(ISBLANK($A59),$A59=""),"",INDEX('Employee Register'!Z:Z,MATCH($A59,'Employee Register'!A:A,0))*$Y59)</f>
        <v/>
      </c>
      <c r="T59" s="83" t="str">
        <f>IF(OR(ISBLANK($A59),$A59=""),"",IF(SUMIF($A$6:$A59,A59,$AP$6:$AP59)&lt;='Federal Tax Tables New'!$N$5,AP59,IF('Federal Tax Tables New'!$N$5-SUMIF($A$6:$A59,A59,$AP$6:$AP59)+AP59&lt;=0,0,'Federal Tax Tables New'!$N$5-SUMIF($A$6:$A59,A59,$AP$6:$AP59)+AP59)))</f>
        <v/>
      </c>
      <c r="U59" s="83" t="str">
        <f>IF(OR(ISBLANK($A59),$A59=""),"",CHOOSE(AC59,0,$M59*Settings!$B$19))</f>
        <v/>
      </c>
      <c r="V59" s="142" t="str">
        <f>IF(OR(ISBLANK($A59),$A59=""),"",IF(M59=0,0,INDEX('Employee Register'!$AA:$AA,MATCH($A59,'Employee Register'!$A:$A,0),1)))</f>
        <v/>
      </c>
      <c r="W59" s="142" t="str">
        <f>IF(OR(ISBLANK($A59),$A59=""),"",IF(M59=0,0,INDEX('Employee Register'!$AB:$AB,MATCH($A59,'Employee Register'!$A:$A,0),1)))</f>
        <v/>
      </c>
      <c r="X59" s="49" t="str">
        <f>IF(OR(ISBLANK($A59),$A59=""),"",INDEX('Employee Register'!I:I,MATCH($A59,'Employee Register'!A:A,0))="No")</f>
        <v/>
      </c>
      <c r="Y59" s="51" t="str">
        <f t="shared" si="5"/>
        <v/>
      </c>
      <c r="Z59" s="49" t="str">
        <f>IF(OR(ISBLANK($A59),$A59=""),"",MATCH(INDEX('Employee Register'!K:K,MATCH($A59,'Employee Register'!A:A,0)),Settings!$A$2:$A$3,0))</f>
        <v/>
      </c>
      <c r="AA59" s="49" t="str">
        <f>IF(OR(ISBLANK($A59),$A59=""),"",CHOOSE(Z59,MATCH(INDEX('Employee Register'!O:O,MATCH($A59,'Employee Register'!A:A,0)),Settings!$A$6:$A$9,0),MATCH(INDEX('Employee Register'!L:L,MATCH($A59,'Employee Register'!A:A,0)),Settings!$A$12:$A$15,0)))</f>
        <v/>
      </c>
      <c r="AB59" s="49" t="str">
        <f>IF(OR(ISBLANK($A59),$A59=""),"",CHOOSE(Z59,MATCH(INDEX('Employee Register'!P:P,MATCH($A59,'Employee Register'!A:A,0)),Settings!$A$22:$A$23,0),0))</f>
        <v/>
      </c>
      <c r="AC59" s="49" t="str">
        <f>IF(OR(ISBLANK($A59),$A59=""),"",MATCH(INDEX('Employee Register'!X:X,MATCH($A59,'Employee Register'!A:A,0)),Settings!$A$26:$A$27,0))</f>
        <v/>
      </c>
      <c r="AD59" s="49" t="str">
        <f>IF(OR(ISBLANK($A59),$A59=""),"",IF(Z59=2,INDEX('Employee Register'!M:M,MATCH($A59,'Employee Register'!A:A,0)),0))</f>
        <v/>
      </c>
      <c r="AE59" s="78" t="str">
        <f>IF(OR(ISBLANK($A59),$A59=""),"",$AD59*INDEX('Federal Tax Tables New'!$B$56:$B$63,MATCH(INDEX('Employee Register'!J:J,MATCH($A59,'Employee Register'!A:A,0)),'Federal Tax Tables New'!$A$56:$A$63,0),1))</f>
        <v/>
      </c>
      <c r="AF59" s="51" t="str">
        <f t="shared" si="8"/>
        <v/>
      </c>
      <c r="AG59" s="49" t="str">
        <f>IF(OR(ISBLANK($A59),$A59=""),"",INDEX('Federal Tax Tables New'!$C$56:$C$63,MATCH(INDEX('Employee Register'!J:J,MATCH($A59,'Employee Register'!A:A,0)),'Federal Tax Tables New'!$A$56:$A$63,0),1))</f>
        <v/>
      </c>
      <c r="AH59" s="139" t="str">
        <f>IF(OR(ISBLANK($A59),$A59=""),"",IF(AF59&lt;CHOOSE(Z59,INDEX('Employee Register'!S:S,MATCH($A59,'Employee Register'!A:A,0)),0),0,AF59*AG59-CHOOSE(Z59,INDEX('Employee Register'!S:S,MATCH($A59,'Employee Register'!A:A,0))*AG59,0)))</f>
        <v/>
      </c>
      <c r="AI59" s="51" t="str">
        <f>IF(OR(ISBLANK($A59),$A59=""),"",MAX(IF($Z59=1,CHOOSE(AB59,CHOOSE(AA59,0,INDEX('Federal Tax Tables New'!$F$33:$I$40,MATCH(AH59,'Federal Tax Tables New'!$F$33:$F$40,1),1),INDEX('Federal Tax Tables New'!$F$22:$I$29,MATCH(AH59,'Federal Tax Tables New'!$F$22:$F$29,1),1),INDEX('Federal Tax Tables New'!$F$44:$I$51,MATCH(AH59,'Federal Tax Tables New'!$F$44:$F$51,1),1)),CHOOSE(AA59,0,INDEX('Federal Tax Tables New'!$K$33:$N$40,MATCH(AH59,'Federal Tax Tables New'!$K$33:$K$40,1),1),INDEX('Federal Tax Tables New'!$K$22:$N$29,MATCH(AH59,'Federal Tax Tables New'!$K$22:$K$29,1),1),INDEX('Federal Tax Tables New'!$K$44:$N$51,MATCH(AH59,'Federal Tax Tables New'!$K$44:$K$51,1),1))),0),IF($Z59=2,CHOOSE(AA59,0,INDEX('Federal Tax Tables New'!$A$33:$D$40,MATCH(AH59,'Federal Tax Tables New'!$A$33:$A$40,1),1),INDEX('Federal Tax Tables New'!$A$22:$D$29,MATCH(AH59,'Federal Tax Tables New'!$A$22:$A$29,1),1),INDEX('Federal Tax Tables New'!$A$33:$D$40,MATCH(AH59,'Federal Tax Tables New'!$A$33:$A$40,1),1)),0)))</f>
        <v/>
      </c>
      <c r="AJ59" s="51" t="str">
        <f>IF(OR(ISBLANK($A59),$A59=""),"",MAX(IF($Z59=1,CHOOSE(AB59,CHOOSE(AA59,0,INDEX('Federal Tax Tables New'!$F$33:$I$40,MATCH(AH59,'Federal Tax Tables New'!$F$33:$F$40,1),3),INDEX('Federal Tax Tables New'!$F$22:$I$29,MATCH(AH59,'Federal Tax Tables New'!$F$22:$F$29,1),3),INDEX('Federal Tax Tables New'!$F$44:$I$51,MATCH(AH59,'Federal Tax Tables New'!$F$44:$F$51,1),3)),CHOOSE(AA59,0,INDEX('Federal Tax Tables New'!$K$33:$N$40,MATCH(AH59,'Federal Tax Tables New'!$K$33:$K$40,1),3),INDEX('Federal Tax Tables New'!$K$22:$N$29,MATCH(AH59,'Federal Tax Tables New'!$K$22:$K$29,1),3),INDEX('Federal Tax Tables New'!$K$44:$N$51,MATCH(AH59,'Federal Tax Tables New'!$K$44:$K$51,1),3))),0),IF($Z59=2,CHOOSE(AA59,0,INDEX('Federal Tax Tables New'!$A$33:$D$40,MATCH(AH59,'Federal Tax Tables New'!$A$33:$A$40,1),3),INDEX('Federal Tax Tables New'!$A$22:$D$29,MATCH(AH59,'Federal Tax Tables New'!$A$22:$A$29,1),3),INDEX('Federal Tax Tables New'!$A$33:$D$40,MATCH(AH59,'Federal Tax Tables New'!$A$33:$A$40,1),3)),0)))</f>
        <v/>
      </c>
      <c r="AK59" s="79" t="str">
        <f>IF(OR(ISBLANK($A59),$A59=""),"",MAX(IF($Z59=1,CHOOSE(AB59,CHOOSE(AA59,0,INDEX('Federal Tax Tables New'!$F$33:$I$40,MATCH(AH59,'Federal Tax Tables New'!$F$33:$F$40,1),4),INDEX('Federal Tax Tables New'!$F$22:$I$29,MATCH(AH59,'Federal Tax Tables New'!$F$22:$F$29,1),4),INDEX('Federal Tax Tables New'!$F$44:$I$51,MATCH(AH59,'Federal Tax Tables New'!$F$44:$F$51,1),4)),CHOOSE(AA59,0,INDEX('Federal Tax Tables New'!$K$33:$N$40,MATCH(AH59,'Federal Tax Tables New'!$K$33:$K$40,1),4),INDEX('Federal Tax Tables New'!$K$22:$N$29,MATCH(AH59,'Federal Tax Tables New'!$K$22:$K$29,1),4),INDEX('Federal Tax Tables New'!$K$44:$N$51,MATCH(AH59,'Federal Tax Tables New'!$K$44:$K$51,1),4))),0),IF($Z59=2,CHOOSE(AA59,0,INDEX('Federal Tax Tables New'!$A$33:$D$40,MATCH(AH59,'Federal Tax Tables New'!$A$33:$A$40,1),4),INDEX('Federal Tax Tables New'!$A$22:$D$29,MATCH(AH59,'Federal Tax Tables New'!$A$22:$A$29,1),4),INDEX('Federal Tax Tables New'!$A$33:$D$40,MATCH(AH59,'Federal Tax Tables New'!$A$33:$A$40,1),4)),0)))</f>
        <v/>
      </c>
      <c r="AL59" s="51" t="str">
        <f t="shared" si="6"/>
        <v/>
      </c>
      <c r="AM59" s="51" t="str">
        <f>IF(OR(ISBLANK($A59),$A59=""),"",CHOOSE(Z59,INDEX('Employee Register'!Q:Q,MATCH($A59,'Employee Register'!A:A,0))*'Federal Tax Tables New'!$H$5+INDEX('Employee Register'!R:R,MATCH($A59,'Employee Register'!A:A,0))*'Federal Tax Tables New'!$H$6,0))</f>
        <v/>
      </c>
      <c r="AN59" s="51" t="str">
        <f t="shared" si="9"/>
        <v/>
      </c>
      <c r="AO59" s="139" t="str">
        <f>IF(OR(ISBLANK($A59),$A59=""),"",IF(OR(M59=0,AA59=1),0,CHOOSE(Z59,INDEX('Employee Register'!T:T,MATCH($A59,'Employee Register'!A:A,0)),INDEX('Employee Register'!N:N,MATCH($A59,'Employee Register'!A:A,0)))))</f>
        <v/>
      </c>
      <c r="AP59" s="51" t="str">
        <f>IF(OR(ISBLANK($A59),$A59=""),"",CHOOSE(AC59,0,(M59-O59)*Settings!$B$18))</f>
        <v/>
      </c>
      <c r="AQ59" s="84" t="str">
        <f t="shared" si="10"/>
        <v/>
      </c>
      <c r="AS59" s="151"/>
    </row>
    <row r="60" spans="1:45" s="204" customFormat="1" ht="15" customHeight="1" x14ac:dyDescent="0.2">
      <c r="A60" s="82"/>
      <c r="B60" s="50" t="str">
        <f>IF(OR(ISBLANK($A60),$A60=""),"",INDEX('Employee Register'!B:B,MATCH($A60,'Employee Register'!A:A,0),1))</f>
        <v/>
      </c>
      <c r="C60" s="46"/>
      <c r="D60" s="46"/>
      <c r="E60" s="29"/>
      <c r="F60" s="29"/>
      <c r="G60" s="29"/>
      <c r="H60" s="29"/>
      <c r="I60" s="47"/>
      <c r="J60" s="48"/>
      <c r="K60" s="48"/>
      <c r="L60" s="48"/>
      <c r="M60" s="83" t="str">
        <f>IF(OR(ISBLANK($A60),$A60=""),"",SUM($E60:$H60)*INDEX('Employee Register'!G:G,MATCH($A60,'Employee Register'!A:A,0),1)+IF(OR($X60,ISBLANK($X60)),$I60,0)*INDEX('Employee Register'!H:H,MATCH($A60,'Employee Register'!A:A,0),1)+J60)</f>
        <v/>
      </c>
      <c r="N60" s="83" t="str">
        <f>IF(OR(ISBLANK($A60),$A60=""),"",(M60-J60)*INDEX('Employee Register'!U:U,MATCH($A60,'Employee Register'!A:A,0),1))</f>
        <v/>
      </c>
      <c r="O60" s="142" t="str">
        <f>IF(OR(ISBLANK($A60),$A60=""),"",IF(M60=0,0,INDEX('Employee Register'!V:V,MATCH($A60,'Employee Register'!A:A,0),1)))</f>
        <v/>
      </c>
      <c r="P60" s="142" t="str">
        <f>IF(OR(ISBLANK($A60),$A60=""),"",IF(M60=0,0,INDEX('Employee Register'!W:W,MATCH($A60,'Employee Register'!A:A,0),1)+K60))</f>
        <v/>
      </c>
      <c r="Q60" s="83" t="str">
        <f t="shared" si="7"/>
        <v/>
      </c>
      <c r="R60" s="83" t="str">
        <f>IF(OR(ISBLANK($A60),$A60=""),"",INDEX('Employee Register'!Y:Y,MATCH($A60,'Employee Register'!A:A,0))*$Y60)</f>
        <v/>
      </c>
      <c r="S60" s="83" t="str">
        <f>IF(OR(ISBLANK($A60),$A60=""),"",INDEX('Employee Register'!Z:Z,MATCH($A60,'Employee Register'!A:A,0))*$Y60)</f>
        <v/>
      </c>
      <c r="T60" s="83" t="str">
        <f>IF(OR(ISBLANK($A60),$A60=""),"",IF(SUMIF($A$6:$A60,A60,$AP$6:$AP60)&lt;='Federal Tax Tables New'!$N$5,AP60,IF('Federal Tax Tables New'!$N$5-SUMIF($A$6:$A60,A60,$AP$6:$AP60)+AP60&lt;=0,0,'Federal Tax Tables New'!$N$5-SUMIF($A$6:$A60,A60,$AP$6:$AP60)+AP60)))</f>
        <v/>
      </c>
      <c r="U60" s="83" t="str">
        <f>IF(OR(ISBLANK($A60),$A60=""),"",CHOOSE(AC60,0,$M60*Settings!$B$19))</f>
        <v/>
      </c>
      <c r="V60" s="142" t="str">
        <f>IF(OR(ISBLANK($A60),$A60=""),"",IF(M60=0,0,INDEX('Employee Register'!$AA:$AA,MATCH($A60,'Employee Register'!$A:$A,0),1)))</f>
        <v/>
      </c>
      <c r="W60" s="142" t="str">
        <f>IF(OR(ISBLANK($A60),$A60=""),"",IF(M60=0,0,INDEX('Employee Register'!$AB:$AB,MATCH($A60,'Employee Register'!$A:$A,0),1)))</f>
        <v/>
      </c>
      <c r="X60" s="49" t="str">
        <f>IF(OR(ISBLANK($A60),$A60=""),"",INDEX('Employee Register'!I:I,MATCH($A60,'Employee Register'!A:A,0))="No")</f>
        <v/>
      </c>
      <c r="Y60" s="51" t="str">
        <f t="shared" si="5"/>
        <v/>
      </c>
      <c r="Z60" s="49" t="str">
        <f>IF(OR(ISBLANK($A60),$A60=""),"",MATCH(INDEX('Employee Register'!K:K,MATCH($A60,'Employee Register'!A:A,0)),Settings!$A$2:$A$3,0))</f>
        <v/>
      </c>
      <c r="AA60" s="49" t="str">
        <f>IF(OR(ISBLANK($A60),$A60=""),"",CHOOSE(Z60,MATCH(INDEX('Employee Register'!O:O,MATCH($A60,'Employee Register'!A:A,0)),Settings!$A$6:$A$9,0),MATCH(INDEX('Employee Register'!L:L,MATCH($A60,'Employee Register'!A:A,0)),Settings!$A$12:$A$15,0)))</f>
        <v/>
      </c>
      <c r="AB60" s="49" t="str">
        <f>IF(OR(ISBLANK($A60),$A60=""),"",CHOOSE(Z60,MATCH(INDEX('Employee Register'!P:P,MATCH($A60,'Employee Register'!A:A,0)),Settings!$A$22:$A$23,0),0))</f>
        <v/>
      </c>
      <c r="AC60" s="49" t="str">
        <f>IF(OR(ISBLANK($A60),$A60=""),"",MATCH(INDEX('Employee Register'!X:X,MATCH($A60,'Employee Register'!A:A,0)),Settings!$A$26:$A$27,0))</f>
        <v/>
      </c>
      <c r="AD60" s="49" t="str">
        <f>IF(OR(ISBLANK($A60),$A60=""),"",IF(Z60=2,INDEX('Employee Register'!M:M,MATCH($A60,'Employee Register'!A:A,0)),0))</f>
        <v/>
      </c>
      <c r="AE60" s="78" t="str">
        <f>IF(OR(ISBLANK($A60),$A60=""),"",$AD60*INDEX('Federal Tax Tables New'!$B$56:$B$63,MATCH(INDEX('Employee Register'!J:J,MATCH($A60,'Employee Register'!A:A,0)),'Federal Tax Tables New'!$A$56:$A$63,0),1))</f>
        <v/>
      </c>
      <c r="AF60" s="51" t="str">
        <f t="shared" si="8"/>
        <v/>
      </c>
      <c r="AG60" s="49" t="str">
        <f>IF(OR(ISBLANK($A60),$A60=""),"",INDEX('Federal Tax Tables New'!$C$56:$C$63,MATCH(INDEX('Employee Register'!J:J,MATCH($A60,'Employee Register'!A:A,0)),'Federal Tax Tables New'!$A$56:$A$63,0),1))</f>
        <v/>
      </c>
      <c r="AH60" s="139" t="str">
        <f>IF(OR(ISBLANK($A60),$A60=""),"",IF(AF60&lt;CHOOSE(Z60,INDEX('Employee Register'!S:S,MATCH($A60,'Employee Register'!A:A,0)),0),0,AF60*AG60-CHOOSE(Z60,INDEX('Employee Register'!S:S,MATCH($A60,'Employee Register'!A:A,0))*AG60,0)))</f>
        <v/>
      </c>
      <c r="AI60" s="51" t="str">
        <f>IF(OR(ISBLANK($A60),$A60=""),"",MAX(IF($Z60=1,CHOOSE(AB60,CHOOSE(AA60,0,INDEX('Federal Tax Tables New'!$F$33:$I$40,MATCH(AH60,'Federal Tax Tables New'!$F$33:$F$40,1),1),INDEX('Federal Tax Tables New'!$F$22:$I$29,MATCH(AH60,'Federal Tax Tables New'!$F$22:$F$29,1),1),INDEX('Federal Tax Tables New'!$F$44:$I$51,MATCH(AH60,'Federal Tax Tables New'!$F$44:$F$51,1),1)),CHOOSE(AA60,0,INDEX('Federal Tax Tables New'!$K$33:$N$40,MATCH(AH60,'Federal Tax Tables New'!$K$33:$K$40,1),1),INDEX('Federal Tax Tables New'!$K$22:$N$29,MATCH(AH60,'Federal Tax Tables New'!$K$22:$K$29,1),1),INDEX('Federal Tax Tables New'!$K$44:$N$51,MATCH(AH60,'Federal Tax Tables New'!$K$44:$K$51,1),1))),0),IF($Z60=2,CHOOSE(AA60,0,INDEX('Federal Tax Tables New'!$A$33:$D$40,MATCH(AH60,'Federal Tax Tables New'!$A$33:$A$40,1),1),INDEX('Federal Tax Tables New'!$A$22:$D$29,MATCH(AH60,'Federal Tax Tables New'!$A$22:$A$29,1),1),INDEX('Federal Tax Tables New'!$A$33:$D$40,MATCH(AH60,'Federal Tax Tables New'!$A$33:$A$40,1),1)),0)))</f>
        <v/>
      </c>
      <c r="AJ60" s="51" t="str">
        <f>IF(OR(ISBLANK($A60),$A60=""),"",MAX(IF($Z60=1,CHOOSE(AB60,CHOOSE(AA60,0,INDEX('Federal Tax Tables New'!$F$33:$I$40,MATCH(AH60,'Federal Tax Tables New'!$F$33:$F$40,1),3),INDEX('Federal Tax Tables New'!$F$22:$I$29,MATCH(AH60,'Federal Tax Tables New'!$F$22:$F$29,1),3),INDEX('Federal Tax Tables New'!$F$44:$I$51,MATCH(AH60,'Federal Tax Tables New'!$F$44:$F$51,1),3)),CHOOSE(AA60,0,INDEX('Federal Tax Tables New'!$K$33:$N$40,MATCH(AH60,'Federal Tax Tables New'!$K$33:$K$40,1),3),INDEX('Federal Tax Tables New'!$K$22:$N$29,MATCH(AH60,'Federal Tax Tables New'!$K$22:$K$29,1),3),INDEX('Federal Tax Tables New'!$K$44:$N$51,MATCH(AH60,'Federal Tax Tables New'!$K$44:$K$51,1),3))),0),IF($Z60=2,CHOOSE(AA60,0,INDEX('Federal Tax Tables New'!$A$33:$D$40,MATCH(AH60,'Federal Tax Tables New'!$A$33:$A$40,1),3),INDEX('Federal Tax Tables New'!$A$22:$D$29,MATCH(AH60,'Federal Tax Tables New'!$A$22:$A$29,1),3),INDEX('Federal Tax Tables New'!$A$33:$D$40,MATCH(AH60,'Federal Tax Tables New'!$A$33:$A$40,1),3)),0)))</f>
        <v/>
      </c>
      <c r="AK60" s="79" t="str">
        <f>IF(OR(ISBLANK($A60),$A60=""),"",MAX(IF($Z60=1,CHOOSE(AB60,CHOOSE(AA60,0,INDEX('Federal Tax Tables New'!$F$33:$I$40,MATCH(AH60,'Federal Tax Tables New'!$F$33:$F$40,1),4),INDEX('Federal Tax Tables New'!$F$22:$I$29,MATCH(AH60,'Federal Tax Tables New'!$F$22:$F$29,1),4),INDEX('Federal Tax Tables New'!$F$44:$I$51,MATCH(AH60,'Federal Tax Tables New'!$F$44:$F$51,1),4)),CHOOSE(AA60,0,INDEX('Federal Tax Tables New'!$K$33:$N$40,MATCH(AH60,'Federal Tax Tables New'!$K$33:$K$40,1),4),INDEX('Federal Tax Tables New'!$K$22:$N$29,MATCH(AH60,'Federal Tax Tables New'!$K$22:$K$29,1),4),INDEX('Federal Tax Tables New'!$K$44:$N$51,MATCH(AH60,'Federal Tax Tables New'!$K$44:$K$51,1),4))),0),IF($Z60=2,CHOOSE(AA60,0,INDEX('Federal Tax Tables New'!$A$33:$D$40,MATCH(AH60,'Federal Tax Tables New'!$A$33:$A$40,1),4),INDEX('Federal Tax Tables New'!$A$22:$D$29,MATCH(AH60,'Federal Tax Tables New'!$A$22:$A$29,1),4),INDEX('Federal Tax Tables New'!$A$33:$D$40,MATCH(AH60,'Federal Tax Tables New'!$A$33:$A$40,1),4)),0)))</f>
        <v/>
      </c>
      <c r="AL60" s="51" t="str">
        <f t="shared" si="6"/>
        <v/>
      </c>
      <c r="AM60" s="51" t="str">
        <f>IF(OR(ISBLANK($A60),$A60=""),"",CHOOSE(Z60,INDEX('Employee Register'!Q:Q,MATCH($A60,'Employee Register'!A:A,0))*'Federal Tax Tables New'!$H$5+INDEX('Employee Register'!R:R,MATCH($A60,'Employee Register'!A:A,0))*'Federal Tax Tables New'!$H$6,0))</f>
        <v/>
      </c>
      <c r="AN60" s="51" t="str">
        <f t="shared" si="9"/>
        <v/>
      </c>
      <c r="AO60" s="139" t="str">
        <f>IF(OR(ISBLANK($A60),$A60=""),"",IF(OR(M60=0,AA60=1),0,CHOOSE(Z60,INDEX('Employee Register'!T:T,MATCH($A60,'Employee Register'!A:A,0)),INDEX('Employee Register'!N:N,MATCH($A60,'Employee Register'!A:A,0)))))</f>
        <v/>
      </c>
      <c r="AP60" s="51" t="str">
        <f>IF(OR(ISBLANK($A60),$A60=""),"",CHOOSE(AC60,0,(M60-O60)*Settings!$B$18))</f>
        <v/>
      </c>
      <c r="AQ60" s="84" t="str">
        <f t="shared" si="10"/>
        <v/>
      </c>
      <c r="AS60" s="151"/>
    </row>
    <row r="61" spans="1:45" s="204" customFormat="1" ht="15" customHeight="1" x14ac:dyDescent="0.2">
      <c r="A61" s="82"/>
      <c r="B61" s="50" t="str">
        <f>IF(OR(ISBLANK($A61),$A61=""),"",INDEX('Employee Register'!B:B,MATCH($A61,'Employee Register'!A:A,0),1))</f>
        <v/>
      </c>
      <c r="C61" s="46"/>
      <c r="D61" s="46"/>
      <c r="E61" s="29"/>
      <c r="F61" s="29"/>
      <c r="G61" s="29"/>
      <c r="H61" s="29"/>
      <c r="I61" s="47"/>
      <c r="J61" s="48"/>
      <c r="K61" s="48"/>
      <c r="L61" s="48"/>
      <c r="M61" s="83" t="str">
        <f>IF(OR(ISBLANK($A61),$A61=""),"",SUM($E61:$H61)*INDEX('Employee Register'!G:G,MATCH($A61,'Employee Register'!A:A,0),1)+IF(OR($X61,ISBLANK($X61)),$I61,0)*INDEX('Employee Register'!H:H,MATCH($A61,'Employee Register'!A:A,0),1)+J61)</f>
        <v/>
      </c>
      <c r="N61" s="83" t="str">
        <f>IF(OR(ISBLANK($A61),$A61=""),"",(M61-J61)*INDEX('Employee Register'!U:U,MATCH($A61,'Employee Register'!A:A,0),1))</f>
        <v/>
      </c>
      <c r="O61" s="142" t="str">
        <f>IF(OR(ISBLANK($A61),$A61=""),"",IF(M61=0,0,INDEX('Employee Register'!V:V,MATCH($A61,'Employee Register'!A:A,0),1)))</f>
        <v/>
      </c>
      <c r="P61" s="142" t="str">
        <f>IF(OR(ISBLANK($A61),$A61=""),"",IF(M61=0,0,INDEX('Employee Register'!W:W,MATCH($A61,'Employee Register'!A:A,0),1)+K61))</f>
        <v/>
      </c>
      <c r="Q61" s="83" t="str">
        <f t="shared" si="7"/>
        <v/>
      </c>
      <c r="R61" s="83" t="str">
        <f>IF(OR(ISBLANK($A61),$A61=""),"",INDEX('Employee Register'!Y:Y,MATCH($A61,'Employee Register'!A:A,0))*$Y61)</f>
        <v/>
      </c>
      <c r="S61" s="83" t="str">
        <f>IF(OR(ISBLANK($A61),$A61=""),"",INDEX('Employee Register'!Z:Z,MATCH($A61,'Employee Register'!A:A,0))*$Y61)</f>
        <v/>
      </c>
      <c r="T61" s="83" t="str">
        <f>IF(OR(ISBLANK($A61),$A61=""),"",IF(SUMIF($A$6:$A61,A61,$AP$6:$AP61)&lt;='Federal Tax Tables New'!$N$5,AP61,IF('Federal Tax Tables New'!$N$5-SUMIF($A$6:$A61,A61,$AP$6:$AP61)+AP61&lt;=0,0,'Federal Tax Tables New'!$N$5-SUMIF($A$6:$A61,A61,$AP$6:$AP61)+AP61)))</f>
        <v/>
      </c>
      <c r="U61" s="83" t="str">
        <f>IF(OR(ISBLANK($A61),$A61=""),"",CHOOSE(AC61,0,$M61*Settings!$B$19))</f>
        <v/>
      </c>
      <c r="V61" s="142" t="str">
        <f>IF(OR(ISBLANK($A61),$A61=""),"",IF(M61=0,0,INDEX('Employee Register'!$AA:$AA,MATCH($A61,'Employee Register'!$A:$A,0),1)))</f>
        <v/>
      </c>
      <c r="W61" s="142" t="str">
        <f>IF(OR(ISBLANK($A61),$A61=""),"",IF(M61=0,0,INDEX('Employee Register'!$AB:$AB,MATCH($A61,'Employee Register'!$A:$A,0),1)))</f>
        <v/>
      </c>
      <c r="X61" s="49" t="str">
        <f>IF(OR(ISBLANK($A61),$A61=""),"",INDEX('Employee Register'!I:I,MATCH($A61,'Employee Register'!A:A,0))="No")</f>
        <v/>
      </c>
      <c r="Y61" s="51" t="str">
        <f t="shared" si="5"/>
        <v/>
      </c>
      <c r="Z61" s="49" t="str">
        <f>IF(OR(ISBLANK($A61),$A61=""),"",MATCH(INDEX('Employee Register'!K:K,MATCH($A61,'Employee Register'!A:A,0)),Settings!$A$2:$A$3,0))</f>
        <v/>
      </c>
      <c r="AA61" s="49" t="str">
        <f>IF(OR(ISBLANK($A61),$A61=""),"",CHOOSE(Z61,MATCH(INDEX('Employee Register'!O:O,MATCH($A61,'Employee Register'!A:A,0)),Settings!$A$6:$A$9,0),MATCH(INDEX('Employee Register'!L:L,MATCH($A61,'Employee Register'!A:A,0)),Settings!$A$12:$A$15,0)))</f>
        <v/>
      </c>
      <c r="AB61" s="49" t="str">
        <f>IF(OR(ISBLANK($A61),$A61=""),"",CHOOSE(Z61,MATCH(INDEX('Employee Register'!P:P,MATCH($A61,'Employee Register'!A:A,0)),Settings!$A$22:$A$23,0),0))</f>
        <v/>
      </c>
      <c r="AC61" s="49" t="str">
        <f>IF(OR(ISBLANK($A61),$A61=""),"",MATCH(INDEX('Employee Register'!X:X,MATCH($A61,'Employee Register'!A:A,0)),Settings!$A$26:$A$27,0))</f>
        <v/>
      </c>
      <c r="AD61" s="49" t="str">
        <f>IF(OR(ISBLANK($A61),$A61=""),"",IF(Z61=2,INDEX('Employee Register'!M:M,MATCH($A61,'Employee Register'!A:A,0)),0))</f>
        <v/>
      </c>
      <c r="AE61" s="78" t="str">
        <f>IF(OR(ISBLANK($A61),$A61=""),"",$AD61*INDEX('Federal Tax Tables New'!$B$56:$B$63,MATCH(INDEX('Employee Register'!J:J,MATCH($A61,'Employee Register'!A:A,0)),'Federal Tax Tables New'!$A$56:$A$63,0),1))</f>
        <v/>
      </c>
      <c r="AF61" s="51" t="str">
        <f t="shared" si="8"/>
        <v/>
      </c>
      <c r="AG61" s="49" t="str">
        <f>IF(OR(ISBLANK($A61),$A61=""),"",INDEX('Federal Tax Tables New'!$C$56:$C$63,MATCH(INDEX('Employee Register'!J:J,MATCH($A61,'Employee Register'!A:A,0)),'Federal Tax Tables New'!$A$56:$A$63,0),1))</f>
        <v/>
      </c>
      <c r="AH61" s="139" t="str">
        <f>IF(OR(ISBLANK($A61),$A61=""),"",IF(AF61&lt;CHOOSE(Z61,INDEX('Employee Register'!S:S,MATCH($A61,'Employee Register'!A:A,0)),0),0,AF61*AG61-CHOOSE(Z61,INDEX('Employee Register'!S:S,MATCH($A61,'Employee Register'!A:A,0))*AG61,0)))</f>
        <v/>
      </c>
      <c r="AI61" s="51" t="str">
        <f>IF(OR(ISBLANK($A61),$A61=""),"",MAX(IF($Z61=1,CHOOSE(AB61,CHOOSE(AA61,0,INDEX('Federal Tax Tables New'!$F$33:$I$40,MATCH(AH61,'Federal Tax Tables New'!$F$33:$F$40,1),1),INDEX('Federal Tax Tables New'!$F$22:$I$29,MATCH(AH61,'Federal Tax Tables New'!$F$22:$F$29,1),1),INDEX('Federal Tax Tables New'!$F$44:$I$51,MATCH(AH61,'Federal Tax Tables New'!$F$44:$F$51,1),1)),CHOOSE(AA61,0,INDEX('Federal Tax Tables New'!$K$33:$N$40,MATCH(AH61,'Federal Tax Tables New'!$K$33:$K$40,1),1),INDEX('Federal Tax Tables New'!$K$22:$N$29,MATCH(AH61,'Federal Tax Tables New'!$K$22:$K$29,1),1),INDEX('Federal Tax Tables New'!$K$44:$N$51,MATCH(AH61,'Federal Tax Tables New'!$K$44:$K$51,1),1))),0),IF($Z61=2,CHOOSE(AA61,0,INDEX('Federal Tax Tables New'!$A$33:$D$40,MATCH(AH61,'Federal Tax Tables New'!$A$33:$A$40,1),1),INDEX('Federal Tax Tables New'!$A$22:$D$29,MATCH(AH61,'Federal Tax Tables New'!$A$22:$A$29,1),1),INDEX('Federal Tax Tables New'!$A$33:$D$40,MATCH(AH61,'Federal Tax Tables New'!$A$33:$A$40,1),1)),0)))</f>
        <v/>
      </c>
      <c r="AJ61" s="51" t="str">
        <f>IF(OR(ISBLANK($A61),$A61=""),"",MAX(IF($Z61=1,CHOOSE(AB61,CHOOSE(AA61,0,INDEX('Federal Tax Tables New'!$F$33:$I$40,MATCH(AH61,'Federal Tax Tables New'!$F$33:$F$40,1),3),INDEX('Federal Tax Tables New'!$F$22:$I$29,MATCH(AH61,'Federal Tax Tables New'!$F$22:$F$29,1),3),INDEX('Federal Tax Tables New'!$F$44:$I$51,MATCH(AH61,'Federal Tax Tables New'!$F$44:$F$51,1),3)),CHOOSE(AA61,0,INDEX('Federal Tax Tables New'!$K$33:$N$40,MATCH(AH61,'Federal Tax Tables New'!$K$33:$K$40,1),3),INDEX('Federal Tax Tables New'!$K$22:$N$29,MATCH(AH61,'Federal Tax Tables New'!$K$22:$K$29,1),3),INDEX('Federal Tax Tables New'!$K$44:$N$51,MATCH(AH61,'Federal Tax Tables New'!$K$44:$K$51,1),3))),0),IF($Z61=2,CHOOSE(AA61,0,INDEX('Federal Tax Tables New'!$A$33:$D$40,MATCH(AH61,'Federal Tax Tables New'!$A$33:$A$40,1),3),INDEX('Federal Tax Tables New'!$A$22:$D$29,MATCH(AH61,'Federal Tax Tables New'!$A$22:$A$29,1),3),INDEX('Federal Tax Tables New'!$A$33:$D$40,MATCH(AH61,'Federal Tax Tables New'!$A$33:$A$40,1),3)),0)))</f>
        <v/>
      </c>
      <c r="AK61" s="79" t="str">
        <f>IF(OR(ISBLANK($A61),$A61=""),"",MAX(IF($Z61=1,CHOOSE(AB61,CHOOSE(AA61,0,INDEX('Federal Tax Tables New'!$F$33:$I$40,MATCH(AH61,'Federal Tax Tables New'!$F$33:$F$40,1),4),INDEX('Federal Tax Tables New'!$F$22:$I$29,MATCH(AH61,'Federal Tax Tables New'!$F$22:$F$29,1),4),INDEX('Federal Tax Tables New'!$F$44:$I$51,MATCH(AH61,'Federal Tax Tables New'!$F$44:$F$51,1),4)),CHOOSE(AA61,0,INDEX('Federal Tax Tables New'!$K$33:$N$40,MATCH(AH61,'Federal Tax Tables New'!$K$33:$K$40,1),4),INDEX('Federal Tax Tables New'!$K$22:$N$29,MATCH(AH61,'Federal Tax Tables New'!$K$22:$K$29,1),4),INDEX('Federal Tax Tables New'!$K$44:$N$51,MATCH(AH61,'Federal Tax Tables New'!$K$44:$K$51,1),4))),0),IF($Z61=2,CHOOSE(AA61,0,INDEX('Federal Tax Tables New'!$A$33:$D$40,MATCH(AH61,'Federal Tax Tables New'!$A$33:$A$40,1),4),INDEX('Federal Tax Tables New'!$A$22:$D$29,MATCH(AH61,'Federal Tax Tables New'!$A$22:$A$29,1),4),INDEX('Federal Tax Tables New'!$A$33:$D$40,MATCH(AH61,'Federal Tax Tables New'!$A$33:$A$40,1),4)),0)))</f>
        <v/>
      </c>
      <c r="AL61" s="51" t="str">
        <f t="shared" si="6"/>
        <v/>
      </c>
      <c r="AM61" s="51" t="str">
        <f>IF(OR(ISBLANK($A61),$A61=""),"",CHOOSE(Z61,INDEX('Employee Register'!Q:Q,MATCH($A61,'Employee Register'!A:A,0))*'Federal Tax Tables New'!$H$5+INDEX('Employee Register'!R:R,MATCH($A61,'Employee Register'!A:A,0))*'Federal Tax Tables New'!$H$6,0))</f>
        <v/>
      </c>
      <c r="AN61" s="51" t="str">
        <f t="shared" si="9"/>
        <v/>
      </c>
      <c r="AO61" s="139" t="str">
        <f>IF(OR(ISBLANK($A61),$A61=""),"",IF(OR(M61=0,AA61=1),0,CHOOSE(Z61,INDEX('Employee Register'!T:T,MATCH($A61,'Employee Register'!A:A,0)),INDEX('Employee Register'!N:N,MATCH($A61,'Employee Register'!A:A,0)))))</f>
        <v/>
      </c>
      <c r="AP61" s="51" t="str">
        <f>IF(OR(ISBLANK($A61),$A61=""),"",CHOOSE(AC61,0,(M61-O61)*Settings!$B$18))</f>
        <v/>
      </c>
      <c r="AQ61" s="84" t="str">
        <f t="shared" si="10"/>
        <v/>
      </c>
      <c r="AS61" s="151"/>
    </row>
    <row r="62" spans="1:45" s="204" customFormat="1" ht="15" customHeight="1" x14ac:dyDescent="0.2">
      <c r="A62" s="82"/>
      <c r="B62" s="50" t="str">
        <f>IF(OR(ISBLANK($A62),$A62=""),"",INDEX('Employee Register'!B:B,MATCH($A62,'Employee Register'!A:A,0),1))</f>
        <v/>
      </c>
      <c r="C62" s="46"/>
      <c r="D62" s="46"/>
      <c r="E62" s="29"/>
      <c r="F62" s="29"/>
      <c r="G62" s="29"/>
      <c r="H62" s="29"/>
      <c r="I62" s="47"/>
      <c r="J62" s="48"/>
      <c r="K62" s="48"/>
      <c r="L62" s="48"/>
      <c r="M62" s="83" t="str">
        <f>IF(OR(ISBLANK($A62),$A62=""),"",SUM($E62:$H62)*INDEX('Employee Register'!G:G,MATCH($A62,'Employee Register'!A:A,0),1)+IF(OR($X62,ISBLANK($X62)),$I62,0)*INDEX('Employee Register'!H:H,MATCH($A62,'Employee Register'!A:A,0),1)+J62)</f>
        <v/>
      </c>
      <c r="N62" s="83" t="str">
        <f>IF(OR(ISBLANK($A62),$A62=""),"",(M62-J62)*INDEX('Employee Register'!U:U,MATCH($A62,'Employee Register'!A:A,0),1))</f>
        <v/>
      </c>
      <c r="O62" s="142" t="str">
        <f>IF(OR(ISBLANK($A62),$A62=""),"",IF(M62=0,0,INDEX('Employee Register'!V:V,MATCH($A62,'Employee Register'!A:A,0),1)))</f>
        <v/>
      </c>
      <c r="P62" s="142" t="str">
        <f>IF(OR(ISBLANK($A62),$A62=""),"",IF(M62=0,0,INDEX('Employee Register'!W:W,MATCH($A62,'Employee Register'!A:A,0),1)+K62))</f>
        <v/>
      </c>
      <c r="Q62" s="83" t="str">
        <f t="shared" si="7"/>
        <v/>
      </c>
      <c r="R62" s="83" t="str">
        <f>IF(OR(ISBLANK($A62),$A62=""),"",INDEX('Employee Register'!Y:Y,MATCH($A62,'Employee Register'!A:A,0))*$Y62)</f>
        <v/>
      </c>
      <c r="S62" s="83" t="str">
        <f>IF(OR(ISBLANK($A62),$A62=""),"",INDEX('Employee Register'!Z:Z,MATCH($A62,'Employee Register'!A:A,0))*$Y62)</f>
        <v/>
      </c>
      <c r="T62" s="83" t="str">
        <f>IF(OR(ISBLANK($A62),$A62=""),"",IF(SUMIF($A$6:$A62,A62,$AP$6:$AP62)&lt;='Federal Tax Tables New'!$N$5,AP62,IF('Federal Tax Tables New'!$N$5-SUMIF($A$6:$A62,A62,$AP$6:$AP62)+AP62&lt;=0,0,'Federal Tax Tables New'!$N$5-SUMIF($A$6:$A62,A62,$AP$6:$AP62)+AP62)))</f>
        <v/>
      </c>
      <c r="U62" s="83" t="str">
        <f>IF(OR(ISBLANK($A62),$A62=""),"",CHOOSE(AC62,0,$M62*Settings!$B$19))</f>
        <v/>
      </c>
      <c r="V62" s="142" t="str">
        <f>IF(OR(ISBLANK($A62),$A62=""),"",IF(M62=0,0,INDEX('Employee Register'!$AA:$AA,MATCH($A62,'Employee Register'!$A:$A,0),1)))</f>
        <v/>
      </c>
      <c r="W62" s="142" t="str">
        <f>IF(OR(ISBLANK($A62),$A62=""),"",IF(M62=0,0,INDEX('Employee Register'!$AB:$AB,MATCH($A62,'Employee Register'!$A:$A,0),1)))</f>
        <v/>
      </c>
      <c r="X62" s="49" t="str">
        <f>IF(OR(ISBLANK($A62),$A62=""),"",INDEX('Employee Register'!I:I,MATCH($A62,'Employee Register'!A:A,0))="No")</f>
        <v/>
      </c>
      <c r="Y62" s="51" t="str">
        <f t="shared" si="5"/>
        <v/>
      </c>
      <c r="Z62" s="49" t="str">
        <f>IF(OR(ISBLANK($A62),$A62=""),"",MATCH(INDEX('Employee Register'!K:K,MATCH($A62,'Employee Register'!A:A,0)),Settings!$A$2:$A$3,0))</f>
        <v/>
      </c>
      <c r="AA62" s="49" t="str">
        <f>IF(OR(ISBLANK($A62),$A62=""),"",CHOOSE(Z62,MATCH(INDEX('Employee Register'!O:O,MATCH($A62,'Employee Register'!A:A,0)),Settings!$A$6:$A$9,0),MATCH(INDEX('Employee Register'!L:L,MATCH($A62,'Employee Register'!A:A,0)),Settings!$A$12:$A$15,0)))</f>
        <v/>
      </c>
      <c r="AB62" s="49" t="str">
        <f>IF(OR(ISBLANK($A62),$A62=""),"",CHOOSE(Z62,MATCH(INDEX('Employee Register'!P:P,MATCH($A62,'Employee Register'!A:A,0)),Settings!$A$22:$A$23,0),0))</f>
        <v/>
      </c>
      <c r="AC62" s="49" t="str">
        <f>IF(OR(ISBLANK($A62),$A62=""),"",MATCH(INDEX('Employee Register'!X:X,MATCH($A62,'Employee Register'!A:A,0)),Settings!$A$26:$A$27,0))</f>
        <v/>
      </c>
      <c r="AD62" s="49" t="str">
        <f>IF(OR(ISBLANK($A62),$A62=""),"",IF(Z62=2,INDEX('Employee Register'!M:M,MATCH($A62,'Employee Register'!A:A,0)),0))</f>
        <v/>
      </c>
      <c r="AE62" s="78" t="str">
        <f>IF(OR(ISBLANK($A62),$A62=""),"",$AD62*INDEX('Federal Tax Tables New'!$B$56:$B$63,MATCH(INDEX('Employee Register'!J:J,MATCH($A62,'Employee Register'!A:A,0)),'Federal Tax Tables New'!$A$56:$A$63,0),1))</f>
        <v/>
      </c>
      <c r="AF62" s="51" t="str">
        <f t="shared" si="8"/>
        <v/>
      </c>
      <c r="AG62" s="49" t="str">
        <f>IF(OR(ISBLANK($A62),$A62=""),"",INDEX('Federal Tax Tables New'!$C$56:$C$63,MATCH(INDEX('Employee Register'!J:J,MATCH($A62,'Employee Register'!A:A,0)),'Federal Tax Tables New'!$A$56:$A$63,0),1))</f>
        <v/>
      </c>
      <c r="AH62" s="139" t="str">
        <f>IF(OR(ISBLANK($A62),$A62=""),"",IF(AF62&lt;CHOOSE(Z62,INDEX('Employee Register'!S:S,MATCH($A62,'Employee Register'!A:A,0)),0),0,AF62*AG62-CHOOSE(Z62,INDEX('Employee Register'!S:S,MATCH($A62,'Employee Register'!A:A,0))*AG62,0)))</f>
        <v/>
      </c>
      <c r="AI62" s="51" t="str">
        <f>IF(OR(ISBLANK($A62),$A62=""),"",MAX(IF($Z62=1,CHOOSE(AB62,CHOOSE(AA62,0,INDEX('Federal Tax Tables New'!$F$33:$I$40,MATCH(AH62,'Federal Tax Tables New'!$F$33:$F$40,1),1),INDEX('Federal Tax Tables New'!$F$22:$I$29,MATCH(AH62,'Federal Tax Tables New'!$F$22:$F$29,1),1),INDEX('Federal Tax Tables New'!$F$44:$I$51,MATCH(AH62,'Federal Tax Tables New'!$F$44:$F$51,1),1)),CHOOSE(AA62,0,INDEX('Federal Tax Tables New'!$K$33:$N$40,MATCH(AH62,'Federal Tax Tables New'!$K$33:$K$40,1),1),INDEX('Federal Tax Tables New'!$K$22:$N$29,MATCH(AH62,'Federal Tax Tables New'!$K$22:$K$29,1),1),INDEX('Federal Tax Tables New'!$K$44:$N$51,MATCH(AH62,'Federal Tax Tables New'!$K$44:$K$51,1),1))),0),IF($Z62=2,CHOOSE(AA62,0,INDEX('Federal Tax Tables New'!$A$33:$D$40,MATCH(AH62,'Federal Tax Tables New'!$A$33:$A$40,1),1),INDEX('Federal Tax Tables New'!$A$22:$D$29,MATCH(AH62,'Federal Tax Tables New'!$A$22:$A$29,1),1),INDEX('Federal Tax Tables New'!$A$33:$D$40,MATCH(AH62,'Federal Tax Tables New'!$A$33:$A$40,1),1)),0)))</f>
        <v/>
      </c>
      <c r="AJ62" s="51" t="str">
        <f>IF(OR(ISBLANK($A62),$A62=""),"",MAX(IF($Z62=1,CHOOSE(AB62,CHOOSE(AA62,0,INDEX('Federal Tax Tables New'!$F$33:$I$40,MATCH(AH62,'Federal Tax Tables New'!$F$33:$F$40,1),3),INDEX('Federal Tax Tables New'!$F$22:$I$29,MATCH(AH62,'Federal Tax Tables New'!$F$22:$F$29,1),3),INDEX('Federal Tax Tables New'!$F$44:$I$51,MATCH(AH62,'Federal Tax Tables New'!$F$44:$F$51,1),3)),CHOOSE(AA62,0,INDEX('Federal Tax Tables New'!$K$33:$N$40,MATCH(AH62,'Federal Tax Tables New'!$K$33:$K$40,1),3),INDEX('Federal Tax Tables New'!$K$22:$N$29,MATCH(AH62,'Federal Tax Tables New'!$K$22:$K$29,1),3),INDEX('Federal Tax Tables New'!$K$44:$N$51,MATCH(AH62,'Federal Tax Tables New'!$K$44:$K$51,1),3))),0),IF($Z62=2,CHOOSE(AA62,0,INDEX('Federal Tax Tables New'!$A$33:$D$40,MATCH(AH62,'Federal Tax Tables New'!$A$33:$A$40,1),3),INDEX('Federal Tax Tables New'!$A$22:$D$29,MATCH(AH62,'Federal Tax Tables New'!$A$22:$A$29,1),3),INDEX('Federal Tax Tables New'!$A$33:$D$40,MATCH(AH62,'Federal Tax Tables New'!$A$33:$A$40,1),3)),0)))</f>
        <v/>
      </c>
      <c r="AK62" s="79" t="str">
        <f>IF(OR(ISBLANK($A62),$A62=""),"",MAX(IF($Z62=1,CHOOSE(AB62,CHOOSE(AA62,0,INDEX('Federal Tax Tables New'!$F$33:$I$40,MATCH(AH62,'Federal Tax Tables New'!$F$33:$F$40,1),4),INDEX('Federal Tax Tables New'!$F$22:$I$29,MATCH(AH62,'Federal Tax Tables New'!$F$22:$F$29,1),4),INDEX('Federal Tax Tables New'!$F$44:$I$51,MATCH(AH62,'Federal Tax Tables New'!$F$44:$F$51,1),4)),CHOOSE(AA62,0,INDEX('Federal Tax Tables New'!$K$33:$N$40,MATCH(AH62,'Federal Tax Tables New'!$K$33:$K$40,1),4),INDEX('Federal Tax Tables New'!$K$22:$N$29,MATCH(AH62,'Federal Tax Tables New'!$K$22:$K$29,1),4),INDEX('Federal Tax Tables New'!$K$44:$N$51,MATCH(AH62,'Federal Tax Tables New'!$K$44:$K$51,1),4))),0),IF($Z62=2,CHOOSE(AA62,0,INDEX('Federal Tax Tables New'!$A$33:$D$40,MATCH(AH62,'Federal Tax Tables New'!$A$33:$A$40,1),4),INDEX('Federal Tax Tables New'!$A$22:$D$29,MATCH(AH62,'Federal Tax Tables New'!$A$22:$A$29,1),4),INDEX('Federal Tax Tables New'!$A$33:$D$40,MATCH(AH62,'Federal Tax Tables New'!$A$33:$A$40,1),4)),0)))</f>
        <v/>
      </c>
      <c r="AL62" s="51" t="str">
        <f t="shared" si="6"/>
        <v/>
      </c>
      <c r="AM62" s="51" t="str">
        <f>IF(OR(ISBLANK($A62),$A62=""),"",CHOOSE(Z62,INDEX('Employee Register'!Q:Q,MATCH($A62,'Employee Register'!A:A,0))*'Federal Tax Tables New'!$H$5+INDEX('Employee Register'!R:R,MATCH($A62,'Employee Register'!A:A,0))*'Federal Tax Tables New'!$H$6,0))</f>
        <v/>
      </c>
      <c r="AN62" s="51" t="str">
        <f t="shared" si="9"/>
        <v/>
      </c>
      <c r="AO62" s="139" t="str">
        <f>IF(OR(ISBLANK($A62),$A62=""),"",IF(OR(M62=0,AA62=1),0,CHOOSE(Z62,INDEX('Employee Register'!T:T,MATCH($A62,'Employee Register'!A:A,0)),INDEX('Employee Register'!N:N,MATCH($A62,'Employee Register'!A:A,0)))))</f>
        <v/>
      </c>
      <c r="AP62" s="51" t="str">
        <f>IF(OR(ISBLANK($A62),$A62=""),"",CHOOSE(AC62,0,(M62-O62)*Settings!$B$18))</f>
        <v/>
      </c>
      <c r="AQ62" s="84" t="str">
        <f t="shared" si="10"/>
        <v/>
      </c>
      <c r="AS62" s="151"/>
    </row>
    <row r="63" spans="1:45" s="204" customFormat="1" ht="15" customHeight="1" x14ac:dyDescent="0.2">
      <c r="A63" s="82"/>
      <c r="B63" s="50" t="str">
        <f>IF(OR(ISBLANK($A63),$A63=""),"",INDEX('Employee Register'!B:B,MATCH($A63,'Employee Register'!A:A,0),1))</f>
        <v/>
      </c>
      <c r="C63" s="46"/>
      <c r="D63" s="46"/>
      <c r="E63" s="29"/>
      <c r="F63" s="29"/>
      <c r="G63" s="29"/>
      <c r="H63" s="29"/>
      <c r="I63" s="47"/>
      <c r="J63" s="48"/>
      <c r="K63" s="48"/>
      <c r="L63" s="48"/>
      <c r="M63" s="83" t="str">
        <f>IF(OR(ISBLANK($A63),$A63=""),"",SUM($E63:$H63)*INDEX('Employee Register'!G:G,MATCH($A63,'Employee Register'!A:A,0),1)+IF(OR($X63,ISBLANK($X63)),$I63,0)*INDEX('Employee Register'!H:H,MATCH($A63,'Employee Register'!A:A,0),1)+J63)</f>
        <v/>
      </c>
      <c r="N63" s="83" t="str">
        <f>IF(OR(ISBLANK($A63),$A63=""),"",(M63-J63)*INDEX('Employee Register'!U:U,MATCH($A63,'Employee Register'!A:A,0),1))</f>
        <v/>
      </c>
      <c r="O63" s="142" t="str">
        <f>IF(OR(ISBLANK($A63),$A63=""),"",IF(M63=0,0,INDEX('Employee Register'!V:V,MATCH($A63,'Employee Register'!A:A,0),1)))</f>
        <v/>
      </c>
      <c r="P63" s="142" t="str">
        <f>IF(OR(ISBLANK($A63),$A63=""),"",IF(M63=0,0,INDEX('Employee Register'!W:W,MATCH($A63,'Employee Register'!A:A,0),1)+K63))</f>
        <v/>
      </c>
      <c r="Q63" s="83" t="str">
        <f t="shared" si="7"/>
        <v/>
      </c>
      <c r="R63" s="83" t="str">
        <f>IF(OR(ISBLANK($A63),$A63=""),"",INDEX('Employee Register'!Y:Y,MATCH($A63,'Employee Register'!A:A,0))*$Y63)</f>
        <v/>
      </c>
      <c r="S63" s="83" t="str">
        <f>IF(OR(ISBLANK($A63),$A63=""),"",INDEX('Employee Register'!Z:Z,MATCH($A63,'Employee Register'!A:A,0))*$Y63)</f>
        <v/>
      </c>
      <c r="T63" s="83" t="str">
        <f>IF(OR(ISBLANK($A63),$A63=""),"",IF(SUMIF($A$6:$A63,A63,$AP$6:$AP63)&lt;='Federal Tax Tables New'!$N$5,AP63,IF('Federal Tax Tables New'!$N$5-SUMIF($A$6:$A63,A63,$AP$6:$AP63)+AP63&lt;=0,0,'Federal Tax Tables New'!$N$5-SUMIF($A$6:$A63,A63,$AP$6:$AP63)+AP63)))</f>
        <v/>
      </c>
      <c r="U63" s="83" t="str">
        <f>IF(OR(ISBLANK($A63),$A63=""),"",CHOOSE(AC63,0,$M63*Settings!$B$19))</f>
        <v/>
      </c>
      <c r="V63" s="142" t="str">
        <f>IF(OR(ISBLANK($A63),$A63=""),"",IF(M63=0,0,INDEX('Employee Register'!$AA:$AA,MATCH($A63,'Employee Register'!$A:$A,0),1)))</f>
        <v/>
      </c>
      <c r="W63" s="142" t="str">
        <f>IF(OR(ISBLANK($A63),$A63=""),"",IF(M63=0,0,INDEX('Employee Register'!$AB:$AB,MATCH($A63,'Employee Register'!$A:$A,0),1)))</f>
        <v/>
      </c>
      <c r="X63" s="49" t="str">
        <f>IF(OR(ISBLANK($A63),$A63=""),"",INDEX('Employee Register'!I:I,MATCH($A63,'Employee Register'!A:A,0))="No")</f>
        <v/>
      </c>
      <c r="Y63" s="51" t="str">
        <f t="shared" si="5"/>
        <v/>
      </c>
      <c r="Z63" s="49" t="str">
        <f>IF(OR(ISBLANK($A63),$A63=""),"",MATCH(INDEX('Employee Register'!K:K,MATCH($A63,'Employee Register'!A:A,0)),Settings!$A$2:$A$3,0))</f>
        <v/>
      </c>
      <c r="AA63" s="49" t="str">
        <f>IF(OR(ISBLANK($A63),$A63=""),"",CHOOSE(Z63,MATCH(INDEX('Employee Register'!O:O,MATCH($A63,'Employee Register'!A:A,0)),Settings!$A$6:$A$9,0),MATCH(INDEX('Employee Register'!L:L,MATCH($A63,'Employee Register'!A:A,0)),Settings!$A$12:$A$15,0)))</f>
        <v/>
      </c>
      <c r="AB63" s="49" t="str">
        <f>IF(OR(ISBLANK($A63),$A63=""),"",CHOOSE(Z63,MATCH(INDEX('Employee Register'!P:P,MATCH($A63,'Employee Register'!A:A,0)),Settings!$A$22:$A$23,0),0))</f>
        <v/>
      </c>
      <c r="AC63" s="49" t="str">
        <f>IF(OR(ISBLANK($A63),$A63=""),"",MATCH(INDEX('Employee Register'!X:X,MATCH($A63,'Employee Register'!A:A,0)),Settings!$A$26:$A$27,0))</f>
        <v/>
      </c>
      <c r="AD63" s="49" t="str">
        <f>IF(OR(ISBLANK($A63),$A63=""),"",IF(Z63=2,INDEX('Employee Register'!M:M,MATCH($A63,'Employee Register'!A:A,0)),0))</f>
        <v/>
      </c>
      <c r="AE63" s="78" t="str">
        <f>IF(OR(ISBLANK($A63),$A63=""),"",$AD63*INDEX('Federal Tax Tables New'!$B$56:$B$63,MATCH(INDEX('Employee Register'!J:J,MATCH($A63,'Employee Register'!A:A,0)),'Federal Tax Tables New'!$A$56:$A$63,0),1))</f>
        <v/>
      </c>
      <c r="AF63" s="51" t="str">
        <f t="shared" si="8"/>
        <v/>
      </c>
      <c r="AG63" s="49" t="str">
        <f>IF(OR(ISBLANK($A63),$A63=""),"",INDEX('Federal Tax Tables New'!$C$56:$C$63,MATCH(INDEX('Employee Register'!J:J,MATCH($A63,'Employee Register'!A:A,0)),'Federal Tax Tables New'!$A$56:$A$63,0),1))</f>
        <v/>
      </c>
      <c r="AH63" s="139" t="str">
        <f>IF(OR(ISBLANK($A63),$A63=""),"",IF(AF63&lt;CHOOSE(Z63,INDEX('Employee Register'!S:S,MATCH($A63,'Employee Register'!A:A,0)),0),0,AF63*AG63-CHOOSE(Z63,INDEX('Employee Register'!S:S,MATCH($A63,'Employee Register'!A:A,0))*AG63,0)))</f>
        <v/>
      </c>
      <c r="AI63" s="51" t="str">
        <f>IF(OR(ISBLANK($A63),$A63=""),"",MAX(IF($Z63=1,CHOOSE(AB63,CHOOSE(AA63,0,INDEX('Federal Tax Tables New'!$F$33:$I$40,MATCH(AH63,'Federal Tax Tables New'!$F$33:$F$40,1),1),INDEX('Federal Tax Tables New'!$F$22:$I$29,MATCH(AH63,'Federal Tax Tables New'!$F$22:$F$29,1),1),INDEX('Federal Tax Tables New'!$F$44:$I$51,MATCH(AH63,'Federal Tax Tables New'!$F$44:$F$51,1),1)),CHOOSE(AA63,0,INDEX('Federal Tax Tables New'!$K$33:$N$40,MATCH(AH63,'Federal Tax Tables New'!$K$33:$K$40,1),1),INDEX('Federal Tax Tables New'!$K$22:$N$29,MATCH(AH63,'Federal Tax Tables New'!$K$22:$K$29,1),1),INDEX('Federal Tax Tables New'!$K$44:$N$51,MATCH(AH63,'Federal Tax Tables New'!$K$44:$K$51,1),1))),0),IF($Z63=2,CHOOSE(AA63,0,INDEX('Federal Tax Tables New'!$A$33:$D$40,MATCH(AH63,'Federal Tax Tables New'!$A$33:$A$40,1),1),INDEX('Federal Tax Tables New'!$A$22:$D$29,MATCH(AH63,'Federal Tax Tables New'!$A$22:$A$29,1),1),INDEX('Federal Tax Tables New'!$A$33:$D$40,MATCH(AH63,'Federal Tax Tables New'!$A$33:$A$40,1),1)),0)))</f>
        <v/>
      </c>
      <c r="AJ63" s="51" t="str">
        <f>IF(OR(ISBLANK($A63),$A63=""),"",MAX(IF($Z63=1,CHOOSE(AB63,CHOOSE(AA63,0,INDEX('Federal Tax Tables New'!$F$33:$I$40,MATCH(AH63,'Federal Tax Tables New'!$F$33:$F$40,1),3),INDEX('Federal Tax Tables New'!$F$22:$I$29,MATCH(AH63,'Federal Tax Tables New'!$F$22:$F$29,1),3),INDEX('Federal Tax Tables New'!$F$44:$I$51,MATCH(AH63,'Federal Tax Tables New'!$F$44:$F$51,1),3)),CHOOSE(AA63,0,INDEX('Federal Tax Tables New'!$K$33:$N$40,MATCH(AH63,'Federal Tax Tables New'!$K$33:$K$40,1),3),INDEX('Federal Tax Tables New'!$K$22:$N$29,MATCH(AH63,'Federal Tax Tables New'!$K$22:$K$29,1),3),INDEX('Federal Tax Tables New'!$K$44:$N$51,MATCH(AH63,'Federal Tax Tables New'!$K$44:$K$51,1),3))),0),IF($Z63=2,CHOOSE(AA63,0,INDEX('Federal Tax Tables New'!$A$33:$D$40,MATCH(AH63,'Federal Tax Tables New'!$A$33:$A$40,1),3),INDEX('Federal Tax Tables New'!$A$22:$D$29,MATCH(AH63,'Federal Tax Tables New'!$A$22:$A$29,1),3),INDEX('Federal Tax Tables New'!$A$33:$D$40,MATCH(AH63,'Federal Tax Tables New'!$A$33:$A$40,1),3)),0)))</f>
        <v/>
      </c>
      <c r="AK63" s="79" t="str">
        <f>IF(OR(ISBLANK($A63),$A63=""),"",MAX(IF($Z63=1,CHOOSE(AB63,CHOOSE(AA63,0,INDEX('Federal Tax Tables New'!$F$33:$I$40,MATCH(AH63,'Federal Tax Tables New'!$F$33:$F$40,1),4),INDEX('Federal Tax Tables New'!$F$22:$I$29,MATCH(AH63,'Federal Tax Tables New'!$F$22:$F$29,1),4),INDEX('Federal Tax Tables New'!$F$44:$I$51,MATCH(AH63,'Federal Tax Tables New'!$F$44:$F$51,1),4)),CHOOSE(AA63,0,INDEX('Federal Tax Tables New'!$K$33:$N$40,MATCH(AH63,'Federal Tax Tables New'!$K$33:$K$40,1),4),INDEX('Federal Tax Tables New'!$K$22:$N$29,MATCH(AH63,'Federal Tax Tables New'!$K$22:$K$29,1),4),INDEX('Federal Tax Tables New'!$K$44:$N$51,MATCH(AH63,'Federal Tax Tables New'!$K$44:$K$51,1),4))),0),IF($Z63=2,CHOOSE(AA63,0,INDEX('Federal Tax Tables New'!$A$33:$D$40,MATCH(AH63,'Federal Tax Tables New'!$A$33:$A$40,1),4),INDEX('Federal Tax Tables New'!$A$22:$D$29,MATCH(AH63,'Federal Tax Tables New'!$A$22:$A$29,1),4),INDEX('Federal Tax Tables New'!$A$33:$D$40,MATCH(AH63,'Federal Tax Tables New'!$A$33:$A$40,1),4)),0)))</f>
        <v/>
      </c>
      <c r="AL63" s="51" t="str">
        <f t="shared" si="6"/>
        <v/>
      </c>
      <c r="AM63" s="51" t="str">
        <f>IF(OR(ISBLANK($A63),$A63=""),"",CHOOSE(Z63,INDEX('Employee Register'!Q:Q,MATCH($A63,'Employee Register'!A:A,0))*'Federal Tax Tables New'!$H$5+INDEX('Employee Register'!R:R,MATCH($A63,'Employee Register'!A:A,0))*'Federal Tax Tables New'!$H$6,0))</f>
        <v/>
      </c>
      <c r="AN63" s="51" t="str">
        <f t="shared" si="9"/>
        <v/>
      </c>
      <c r="AO63" s="139" t="str">
        <f>IF(OR(ISBLANK($A63),$A63=""),"",IF(OR(M63=0,AA63=1),0,CHOOSE(Z63,INDEX('Employee Register'!T:T,MATCH($A63,'Employee Register'!A:A,0)),INDEX('Employee Register'!N:N,MATCH($A63,'Employee Register'!A:A,0)))))</f>
        <v/>
      </c>
      <c r="AP63" s="51" t="str">
        <f>IF(OR(ISBLANK($A63),$A63=""),"",CHOOSE(AC63,0,(M63-O63)*Settings!$B$18))</f>
        <v/>
      </c>
      <c r="AQ63" s="84" t="str">
        <f t="shared" si="10"/>
        <v/>
      </c>
      <c r="AS63" s="151"/>
    </row>
    <row r="64" spans="1:45" s="204" customFormat="1" ht="15" customHeight="1" x14ac:dyDescent="0.2">
      <c r="A64" s="82"/>
      <c r="B64" s="50" t="str">
        <f>IF(OR(ISBLANK($A64),$A64=""),"",INDEX('Employee Register'!B:B,MATCH($A64,'Employee Register'!A:A,0),1))</f>
        <v/>
      </c>
      <c r="C64" s="46"/>
      <c r="D64" s="46"/>
      <c r="E64" s="29"/>
      <c r="F64" s="29"/>
      <c r="G64" s="29"/>
      <c r="H64" s="29"/>
      <c r="I64" s="47"/>
      <c r="J64" s="48"/>
      <c r="K64" s="48"/>
      <c r="L64" s="48"/>
      <c r="M64" s="83" t="str">
        <f>IF(OR(ISBLANK($A64),$A64=""),"",SUM($E64:$H64)*INDEX('Employee Register'!G:G,MATCH($A64,'Employee Register'!A:A,0),1)+IF(OR($X64,ISBLANK($X64)),$I64,0)*INDEX('Employee Register'!H:H,MATCH($A64,'Employee Register'!A:A,0),1)+J64)</f>
        <v/>
      </c>
      <c r="N64" s="83" t="str">
        <f>IF(OR(ISBLANK($A64),$A64=""),"",(M64-J64)*INDEX('Employee Register'!U:U,MATCH($A64,'Employee Register'!A:A,0),1))</f>
        <v/>
      </c>
      <c r="O64" s="142" t="str">
        <f>IF(OR(ISBLANK($A64),$A64=""),"",IF(M64=0,0,INDEX('Employee Register'!V:V,MATCH($A64,'Employee Register'!A:A,0),1)))</f>
        <v/>
      </c>
      <c r="P64" s="142" t="str">
        <f>IF(OR(ISBLANK($A64),$A64=""),"",IF(M64=0,0,INDEX('Employee Register'!W:W,MATCH($A64,'Employee Register'!A:A,0),1)+K64))</f>
        <v/>
      </c>
      <c r="Q64" s="83" t="str">
        <f t="shared" si="7"/>
        <v/>
      </c>
      <c r="R64" s="83" t="str">
        <f>IF(OR(ISBLANK($A64),$A64=""),"",INDEX('Employee Register'!Y:Y,MATCH($A64,'Employee Register'!A:A,0))*$Y64)</f>
        <v/>
      </c>
      <c r="S64" s="83" t="str">
        <f>IF(OR(ISBLANK($A64),$A64=""),"",INDEX('Employee Register'!Z:Z,MATCH($A64,'Employee Register'!A:A,0))*$Y64)</f>
        <v/>
      </c>
      <c r="T64" s="83" t="str">
        <f>IF(OR(ISBLANK($A64),$A64=""),"",IF(SUMIF($A$6:$A64,A64,$AP$6:$AP64)&lt;='Federal Tax Tables New'!$N$5,AP64,IF('Federal Tax Tables New'!$N$5-SUMIF($A$6:$A64,A64,$AP$6:$AP64)+AP64&lt;=0,0,'Federal Tax Tables New'!$N$5-SUMIF($A$6:$A64,A64,$AP$6:$AP64)+AP64)))</f>
        <v/>
      </c>
      <c r="U64" s="83" t="str">
        <f>IF(OR(ISBLANK($A64),$A64=""),"",CHOOSE(AC64,0,$M64*Settings!$B$19))</f>
        <v/>
      </c>
      <c r="V64" s="142" t="str">
        <f>IF(OR(ISBLANK($A64),$A64=""),"",IF(M64=0,0,INDEX('Employee Register'!$AA:$AA,MATCH($A64,'Employee Register'!$A:$A,0),1)))</f>
        <v/>
      </c>
      <c r="W64" s="142" t="str">
        <f>IF(OR(ISBLANK($A64),$A64=""),"",IF(M64=0,0,INDEX('Employee Register'!$AB:$AB,MATCH($A64,'Employee Register'!$A:$A,0),1)))</f>
        <v/>
      </c>
      <c r="X64" s="49" t="str">
        <f>IF(OR(ISBLANK($A64),$A64=""),"",INDEX('Employee Register'!I:I,MATCH($A64,'Employee Register'!A:A,0))="No")</f>
        <v/>
      </c>
      <c r="Y64" s="51" t="str">
        <f t="shared" si="5"/>
        <v/>
      </c>
      <c r="Z64" s="49" t="str">
        <f>IF(OR(ISBLANK($A64),$A64=""),"",MATCH(INDEX('Employee Register'!K:K,MATCH($A64,'Employee Register'!A:A,0)),Settings!$A$2:$A$3,0))</f>
        <v/>
      </c>
      <c r="AA64" s="49" t="str">
        <f>IF(OR(ISBLANK($A64),$A64=""),"",CHOOSE(Z64,MATCH(INDEX('Employee Register'!O:O,MATCH($A64,'Employee Register'!A:A,0)),Settings!$A$6:$A$9,0),MATCH(INDEX('Employee Register'!L:L,MATCH($A64,'Employee Register'!A:A,0)),Settings!$A$12:$A$15,0)))</f>
        <v/>
      </c>
      <c r="AB64" s="49" t="str">
        <f>IF(OR(ISBLANK($A64),$A64=""),"",CHOOSE(Z64,MATCH(INDEX('Employee Register'!P:P,MATCH($A64,'Employee Register'!A:A,0)),Settings!$A$22:$A$23,0),0))</f>
        <v/>
      </c>
      <c r="AC64" s="49" t="str">
        <f>IF(OR(ISBLANK($A64),$A64=""),"",MATCH(INDEX('Employee Register'!X:X,MATCH($A64,'Employee Register'!A:A,0)),Settings!$A$26:$A$27,0))</f>
        <v/>
      </c>
      <c r="AD64" s="49" t="str">
        <f>IF(OR(ISBLANK($A64),$A64=""),"",IF(Z64=2,INDEX('Employee Register'!M:M,MATCH($A64,'Employee Register'!A:A,0)),0))</f>
        <v/>
      </c>
      <c r="AE64" s="78" t="str">
        <f>IF(OR(ISBLANK($A64),$A64=""),"",$AD64*INDEX('Federal Tax Tables New'!$B$56:$B$63,MATCH(INDEX('Employee Register'!J:J,MATCH($A64,'Employee Register'!A:A,0)),'Federal Tax Tables New'!$A$56:$A$63,0),1))</f>
        <v/>
      </c>
      <c r="AF64" s="51" t="str">
        <f t="shared" si="8"/>
        <v/>
      </c>
      <c r="AG64" s="49" t="str">
        <f>IF(OR(ISBLANK($A64),$A64=""),"",INDEX('Federal Tax Tables New'!$C$56:$C$63,MATCH(INDEX('Employee Register'!J:J,MATCH($A64,'Employee Register'!A:A,0)),'Federal Tax Tables New'!$A$56:$A$63,0),1))</f>
        <v/>
      </c>
      <c r="AH64" s="139" t="str">
        <f>IF(OR(ISBLANK($A64),$A64=""),"",IF(AF64&lt;CHOOSE(Z64,INDEX('Employee Register'!S:S,MATCH($A64,'Employee Register'!A:A,0)),0),0,AF64*AG64-CHOOSE(Z64,INDEX('Employee Register'!S:S,MATCH($A64,'Employee Register'!A:A,0))*AG64,0)))</f>
        <v/>
      </c>
      <c r="AI64" s="51" t="str">
        <f>IF(OR(ISBLANK($A64),$A64=""),"",MAX(IF($Z64=1,CHOOSE(AB64,CHOOSE(AA64,0,INDEX('Federal Tax Tables New'!$F$33:$I$40,MATCH(AH64,'Federal Tax Tables New'!$F$33:$F$40,1),1),INDEX('Federal Tax Tables New'!$F$22:$I$29,MATCH(AH64,'Federal Tax Tables New'!$F$22:$F$29,1),1),INDEX('Federal Tax Tables New'!$F$44:$I$51,MATCH(AH64,'Federal Tax Tables New'!$F$44:$F$51,1),1)),CHOOSE(AA64,0,INDEX('Federal Tax Tables New'!$K$33:$N$40,MATCH(AH64,'Federal Tax Tables New'!$K$33:$K$40,1),1),INDEX('Federal Tax Tables New'!$K$22:$N$29,MATCH(AH64,'Federal Tax Tables New'!$K$22:$K$29,1),1),INDEX('Federal Tax Tables New'!$K$44:$N$51,MATCH(AH64,'Federal Tax Tables New'!$K$44:$K$51,1),1))),0),IF($Z64=2,CHOOSE(AA64,0,INDEX('Federal Tax Tables New'!$A$33:$D$40,MATCH(AH64,'Federal Tax Tables New'!$A$33:$A$40,1),1),INDEX('Federal Tax Tables New'!$A$22:$D$29,MATCH(AH64,'Federal Tax Tables New'!$A$22:$A$29,1),1),INDEX('Federal Tax Tables New'!$A$33:$D$40,MATCH(AH64,'Federal Tax Tables New'!$A$33:$A$40,1),1)),0)))</f>
        <v/>
      </c>
      <c r="AJ64" s="51" t="str">
        <f>IF(OR(ISBLANK($A64),$A64=""),"",MAX(IF($Z64=1,CHOOSE(AB64,CHOOSE(AA64,0,INDEX('Federal Tax Tables New'!$F$33:$I$40,MATCH(AH64,'Federal Tax Tables New'!$F$33:$F$40,1),3),INDEX('Federal Tax Tables New'!$F$22:$I$29,MATCH(AH64,'Federal Tax Tables New'!$F$22:$F$29,1),3),INDEX('Federal Tax Tables New'!$F$44:$I$51,MATCH(AH64,'Federal Tax Tables New'!$F$44:$F$51,1),3)),CHOOSE(AA64,0,INDEX('Federal Tax Tables New'!$K$33:$N$40,MATCH(AH64,'Federal Tax Tables New'!$K$33:$K$40,1),3),INDEX('Federal Tax Tables New'!$K$22:$N$29,MATCH(AH64,'Federal Tax Tables New'!$K$22:$K$29,1),3),INDEX('Federal Tax Tables New'!$K$44:$N$51,MATCH(AH64,'Federal Tax Tables New'!$K$44:$K$51,1),3))),0),IF($Z64=2,CHOOSE(AA64,0,INDEX('Federal Tax Tables New'!$A$33:$D$40,MATCH(AH64,'Federal Tax Tables New'!$A$33:$A$40,1),3),INDEX('Federal Tax Tables New'!$A$22:$D$29,MATCH(AH64,'Federal Tax Tables New'!$A$22:$A$29,1),3),INDEX('Federal Tax Tables New'!$A$33:$D$40,MATCH(AH64,'Federal Tax Tables New'!$A$33:$A$40,1),3)),0)))</f>
        <v/>
      </c>
      <c r="AK64" s="79" t="str">
        <f>IF(OR(ISBLANK($A64),$A64=""),"",MAX(IF($Z64=1,CHOOSE(AB64,CHOOSE(AA64,0,INDEX('Federal Tax Tables New'!$F$33:$I$40,MATCH(AH64,'Federal Tax Tables New'!$F$33:$F$40,1),4),INDEX('Federal Tax Tables New'!$F$22:$I$29,MATCH(AH64,'Federal Tax Tables New'!$F$22:$F$29,1),4),INDEX('Federal Tax Tables New'!$F$44:$I$51,MATCH(AH64,'Federal Tax Tables New'!$F$44:$F$51,1),4)),CHOOSE(AA64,0,INDEX('Federal Tax Tables New'!$K$33:$N$40,MATCH(AH64,'Federal Tax Tables New'!$K$33:$K$40,1),4),INDEX('Federal Tax Tables New'!$K$22:$N$29,MATCH(AH64,'Federal Tax Tables New'!$K$22:$K$29,1),4),INDEX('Federal Tax Tables New'!$K$44:$N$51,MATCH(AH64,'Federal Tax Tables New'!$K$44:$K$51,1),4))),0),IF($Z64=2,CHOOSE(AA64,0,INDEX('Federal Tax Tables New'!$A$33:$D$40,MATCH(AH64,'Federal Tax Tables New'!$A$33:$A$40,1),4),INDEX('Federal Tax Tables New'!$A$22:$D$29,MATCH(AH64,'Federal Tax Tables New'!$A$22:$A$29,1),4),INDEX('Federal Tax Tables New'!$A$33:$D$40,MATCH(AH64,'Federal Tax Tables New'!$A$33:$A$40,1),4)),0)))</f>
        <v/>
      </c>
      <c r="AL64" s="51" t="str">
        <f t="shared" si="6"/>
        <v/>
      </c>
      <c r="AM64" s="51" t="str">
        <f>IF(OR(ISBLANK($A64),$A64=""),"",CHOOSE(Z64,INDEX('Employee Register'!Q:Q,MATCH($A64,'Employee Register'!A:A,0))*'Federal Tax Tables New'!$H$5+INDEX('Employee Register'!R:R,MATCH($A64,'Employee Register'!A:A,0))*'Federal Tax Tables New'!$H$6,0))</f>
        <v/>
      </c>
      <c r="AN64" s="51" t="str">
        <f t="shared" si="9"/>
        <v/>
      </c>
      <c r="AO64" s="139" t="str">
        <f>IF(OR(ISBLANK($A64),$A64=""),"",IF(OR(M64=0,AA64=1),0,CHOOSE(Z64,INDEX('Employee Register'!T:T,MATCH($A64,'Employee Register'!A:A,0)),INDEX('Employee Register'!N:N,MATCH($A64,'Employee Register'!A:A,0)))))</f>
        <v/>
      </c>
      <c r="AP64" s="51" t="str">
        <f>IF(OR(ISBLANK($A64),$A64=""),"",CHOOSE(AC64,0,(M64-O64)*Settings!$B$18))</f>
        <v/>
      </c>
      <c r="AQ64" s="84" t="str">
        <f t="shared" si="10"/>
        <v/>
      </c>
      <c r="AS64" s="151"/>
    </row>
    <row r="65" spans="1:45" s="204" customFormat="1" ht="15" customHeight="1" x14ac:dyDescent="0.2">
      <c r="A65" s="82"/>
      <c r="B65" s="50" t="str">
        <f>IF(OR(ISBLANK($A65),$A65=""),"",INDEX('Employee Register'!B:B,MATCH($A65,'Employee Register'!A:A,0),1))</f>
        <v/>
      </c>
      <c r="C65" s="46"/>
      <c r="D65" s="46"/>
      <c r="E65" s="29"/>
      <c r="F65" s="29"/>
      <c r="G65" s="29"/>
      <c r="H65" s="29"/>
      <c r="I65" s="47"/>
      <c r="J65" s="48"/>
      <c r="K65" s="48"/>
      <c r="L65" s="48"/>
      <c r="M65" s="83" t="str">
        <f>IF(OR(ISBLANK($A65),$A65=""),"",SUM($E65:$H65)*INDEX('Employee Register'!G:G,MATCH($A65,'Employee Register'!A:A,0),1)+IF(OR($X65,ISBLANK($X65)),$I65,0)*INDEX('Employee Register'!H:H,MATCH($A65,'Employee Register'!A:A,0),1)+J65)</f>
        <v/>
      </c>
      <c r="N65" s="83" t="str">
        <f>IF(OR(ISBLANK($A65),$A65=""),"",(M65-J65)*INDEX('Employee Register'!U:U,MATCH($A65,'Employee Register'!A:A,0),1))</f>
        <v/>
      </c>
      <c r="O65" s="142" t="str">
        <f>IF(OR(ISBLANK($A65),$A65=""),"",IF(M65=0,0,INDEX('Employee Register'!V:V,MATCH($A65,'Employee Register'!A:A,0),1)))</f>
        <v/>
      </c>
      <c r="P65" s="142" t="str">
        <f>IF(OR(ISBLANK($A65),$A65=""),"",IF(M65=0,0,INDEX('Employee Register'!W:W,MATCH($A65,'Employee Register'!A:A,0),1)+K65))</f>
        <v/>
      </c>
      <c r="Q65" s="83" t="str">
        <f t="shared" si="7"/>
        <v/>
      </c>
      <c r="R65" s="83" t="str">
        <f>IF(OR(ISBLANK($A65),$A65=""),"",INDEX('Employee Register'!Y:Y,MATCH($A65,'Employee Register'!A:A,0))*$Y65)</f>
        <v/>
      </c>
      <c r="S65" s="83" t="str">
        <f>IF(OR(ISBLANK($A65),$A65=""),"",INDEX('Employee Register'!Z:Z,MATCH($A65,'Employee Register'!A:A,0))*$Y65)</f>
        <v/>
      </c>
      <c r="T65" s="83" t="str">
        <f>IF(OR(ISBLANK($A65),$A65=""),"",IF(SUMIF($A$6:$A65,A65,$AP$6:$AP65)&lt;='Federal Tax Tables New'!$N$5,AP65,IF('Federal Tax Tables New'!$N$5-SUMIF($A$6:$A65,A65,$AP$6:$AP65)+AP65&lt;=0,0,'Federal Tax Tables New'!$N$5-SUMIF($A$6:$A65,A65,$AP$6:$AP65)+AP65)))</f>
        <v/>
      </c>
      <c r="U65" s="83" t="str">
        <f>IF(OR(ISBLANK($A65),$A65=""),"",CHOOSE(AC65,0,$M65*Settings!$B$19))</f>
        <v/>
      </c>
      <c r="V65" s="142" t="str">
        <f>IF(OR(ISBLANK($A65),$A65=""),"",IF(M65=0,0,INDEX('Employee Register'!$AA:$AA,MATCH($A65,'Employee Register'!$A:$A,0),1)))</f>
        <v/>
      </c>
      <c r="W65" s="142" t="str">
        <f>IF(OR(ISBLANK($A65),$A65=""),"",IF(M65=0,0,INDEX('Employee Register'!$AB:$AB,MATCH($A65,'Employee Register'!$A:$A,0),1)))</f>
        <v/>
      </c>
      <c r="X65" s="49" t="str">
        <f>IF(OR(ISBLANK($A65),$A65=""),"",INDEX('Employee Register'!I:I,MATCH($A65,'Employee Register'!A:A,0))="No")</f>
        <v/>
      </c>
      <c r="Y65" s="51" t="str">
        <f t="shared" si="5"/>
        <v/>
      </c>
      <c r="Z65" s="49" t="str">
        <f>IF(OR(ISBLANK($A65),$A65=""),"",MATCH(INDEX('Employee Register'!K:K,MATCH($A65,'Employee Register'!A:A,0)),Settings!$A$2:$A$3,0))</f>
        <v/>
      </c>
      <c r="AA65" s="49" t="str">
        <f>IF(OR(ISBLANK($A65),$A65=""),"",CHOOSE(Z65,MATCH(INDEX('Employee Register'!O:O,MATCH($A65,'Employee Register'!A:A,0)),Settings!$A$6:$A$9,0),MATCH(INDEX('Employee Register'!L:L,MATCH($A65,'Employee Register'!A:A,0)),Settings!$A$12:$A$15,0)))</f>
        <v/>
      </c>
      <c r="AB65" s="49" t="str">
        <f>IF(OR(ISBLANK($A65),$A65=""),"",CHOOSE(Z65,MATCH(INDEX('Employee Register'!P:P,MATCH($A65,'Employee Register'!A:A,0)),Settings!$A$22:$A$23,0),0))</f>
        <v/>
      </c>
      <c r="AC65" s="49" t="str">
        <f>IF(OR(ISBLANK($A65),$A65=""),"",MATCH(INDEX('Employee Register'!X:X,MATCH($A65,'Employee Register'!A:A,0)),Settings!$A$26:$A$27,0))</f>
        <v/>
      </c>
      <c r="AD65" s="49" t="str">
        <f>IF(OR(ISBLANK($A65),$A65=""),"",IF(Z65=2,INDEX('Employee Register'!M:M,MATCH($A65,'Employee Register'!A:A,0)),0))</f>
        <v/>
      </c>
      <c r="AE65" s="78" t="str">
        <f>IF(OR(ISBLANK($A65),$A65=""),"",$AD65*INDEX('Federal Tax Tables New'!$B$56:$B$63,MATCH(INDEX('Employee Register'!J:J,MATCH($A65,'Employee Register'!A:A,0)),'Federal Tax Tables New'!$A$56:$A$63,0),1))</f>
        <v/>
      </c>
      <c r="AF65" s="51" t="str">
        <f t="shared" si="8"/>
        <v/>
      </c>
      <c r="AG65" s="49" t="str">
        <f>IF(OR(ISBLANK($A65),$A65=""),"",INDEX('Federal Tax Tables New'!$C$56:$C$63,MATCH(INDEX('Employee Register'!J:J,MATCH($A65,'Employee Register'!A:A,0)),'Federal Tax Tables New'!$A$56:$A$63,0),1))</f>
        <v/>
      </c>
      <c r="AH65" s="139" t="str">
        <f>IF(OR(ISBLANK($A65),$A65=""),"",IF(AF65&lt;CHOOSE(Z65,INDEX('Employee Register'!S:S,MATCH($A65,'Employee Register'!A:A,0)),0),0,AF65*AG65-CHOOSE(Z65,INDEX('Employee Register'!S:S,MATCH($A65,'Employee Register'!A:A,0))*AG65,0)))</f>
        <v/>
      </c>
      <c r="AI65" s="51" t="str">
        <f>IF(OR(ISBLANK($A65),$A65=""),"",MAX(IF($Z65=1,CHOOSE(AB65,CHOOSE(AA65,0,INDEX('Federal Tax Tables New'!$F$33:$I$40,MATCH(AH65,'Federal Tax Tables New'!$F$33:$F$40,1),1),INDEX('Federal Tax Tables New'!$F$22:$I$29,MATCH(AH65,'Federal Tax Tables New'!$F$22:$F$29,1),1),INDEX('Federal Tax Tables New'!$F$44:$I$51,MATCH(AH65,'Federal Tax Tables New'!$F$44:$F$51,1),1)),CHOOSE(AA65,0,INDEX('Federal Tax Tables New'!$K$33:$N$40,MATCH(AH65,'Federal Tax Tables New'!$K$33:$K$40,1),1),INDEX('Federal Tax Tables New'!$K$22:$N$29,MATCH(AH65,'Federal Tax Tables New'!$K$22:$K$29,1),1),INDEX('Federal Tax Tables New'!$K$44:$N$51,MATCH(AH65,'Federal Tax Tables New'!$K$44:$K$51,1),1))),0),IF($Z65=2,CHOOSE(AA65,0,INDEX('Federal Tax Tables New'!$A$33:$D$40,MATCH(AH65,'Federal Tax Tables New'!$A$33:$A$40,1),1),INDEX('Federal Tax Tables New'!$A$22:$D$29,MATCH(AH65,'Federal Tax Tables New'!$A$22:$A$29,1),1),INDEX('Federal Tax Tables New'!$A$33:$D$40,MATCH(AH65,'Federal Tax Tables New'!$A$33:$A$40,1),1)),0)))</f>
        <v/>
      </c>
      <c r="AJ65" s="51" t="str">
        <f>IF(OR(ISBLANK($A65),$A65=""),"",MAX(IF($Z65=1,CHOOSE(AB65,CHOOSE(AA65,0,INDEX('Federal Tax Tables New'!$F$33:$I$40,MATCH(AH65,'Federal Tax Tables New'!$F$33:$F$40,1),3),INDEX('Federal Tax Tables New'!$F$22:$I$29,MATCH(AH65,'Federal Tax Tables New'!$F$22:$F$29,1),3),INDEX('Federal Tax Tables New'!$F$44:$I$51,MATCH(AH65,'Federal Tax Tables New'!$F$44:$F$51,1),3)),CHOOSE(AA65,0,INDEX('Federal Tax Tables New'!$K$33:$N$40,MATCH(AH65,'Federal Tax Tables New'!$K$33:$K$40,1),3),INDEX('Federal Tax Tables New'!$K$22:$N$29,MATCH(AH65,'Federal Tax Tables New'!$K$22:$K$29,1),3),INDEX('Federal Tax Tables New'!$K$44:$N$51,MATCH(AH65,'Federal Tax Tables New'!$K$44:$K$51,1),3))),0),IF($Z65=2,CHOOSE(AA65,0,INDEX('Federal Tax Tables New'!$A$33:$D$40,MATCH(AH65,'Federal Tax Tables New'!$A$33:$A$40,1),3),INDEX('Federal Tax Tables New'!$A$22:$D$29,MATCH(AH65,'Federal Tax Tables New'!$A$22:$A$29,1),3),INDEX('Federal Tax Tables New'!$A$33:$D$40,MATCH(AH65,'Federal Tax Tables New'!$A$33:$A$40,1),3)),0)))</f>
        <v/>
      </c>
      <c r="AK65" s="79" t="str">
        <f>IF(OR(ISBLANK($A65),$A65=""),"",MAX(IF($Z65=1,CHOOSE(AB65,CHOOSE(AA65,0,INDEX('Federal Tax Tables New'!$F$33:$I$40,MATCH(AH65,'Federal Tax Tables New'!$F$33:$F$40,1),4),INDEX('Federal Tax Tables New'!$F$22:$I$29,MATCH(AH65,'Federal Tax Tables New'!$F$22:$F$29,1),4),INDEX('Federal Tax Tables New'!$F$44:$I$51,MATCH(AH65,'Federal Tax Tables New'!$F$44:$F$51,1),4)),CHOOSE(AA65,0,INDEX('Federal Tax Tables New'!$K$33:$N$40,MATCH(AH65,'Federal Tax Tables New'!$K$33:$K$40,1),4),INDEX('Federal Tax Tables New'!$K$22:$N$29,MATCH(AH65,'Federal Tax Tables New'!$K$22:$K$29,1),4),INDEX('Federal Tax Tables New'!$K$44:$N$51,MATCH(AH65,'Federal Tax Tables New'!$K$44:$K$51,1),4))),0),IF($Z65=2,CHOOSE(AA65,0,INDEX('Federal Tax Tables New'!$A$33:$D$40,MATCH(AH65,'Federal Tax Tables New'!$A$33:$A$40,1),4),INDEX('Federal Tax Tables New'!$A$22:$D$29,MATCH(AH65,'Federal Tax Tables New'!$A$22:$A$29,1),4),INDEX('Federal Tax Tables New'!$A$33:$D$40,MATCH(AH65,'Federal Tax Tables New'!$A$33:$A$40,1),4)),0)))</f>
        <v/>
      </c>
      <c r="AL65" s="51" t="str">
        <f t="shared" si="6"/>
        <v/>
      </c>
      <c r="AM65" s="51" t="str">
        <f>IF(OR(ISBLANK($A65),$A65=""),"",CHOOSE(Z65,INDEX('Employee Register'!Q:Q,MATCH($A65,'Employee Register'!A:A,0))*'Federal Tax Tables New'!$H$5+INDEX('Employee Register'!R:R,MATCH($A65,'Employee Register'!A:A,0))*'Federal Tax Tables New'!$H$6,0))</f>
        <v/>
      </c>
      <c r="AN65" s="51" t="str">
        <f t="shared" si="9"/>
        <v/>
      </c>
      <c r="AO65" s="139" t="str">
        <f>IF(OR(ISBLANK($A65),$A65=""),"",IF(OR(M65=0,AA65=1),0,CHOOSE(Z65,INDEX('Employee Register'!T:T,MATCH($A65,'Employee Register'!A:A,0)),INDEX('Employee Register'!N:N,MATCH($A65,'Employee Register'!A:A,0)))))</f>
        <v/>
      </c>
      <c r="AP65" s="51" t="str">
        <f>IF(OR(ISBLANK($A65),$A65=""),"",CHOOSE(AC65,0,(M65-O65)*Settings!$B$18))</f>
        <v/>
      </c>
      <c r="AQ65" s="84" t="str">
        <f t="shared" si="10"/>
        <v/>
      </c>
      <c r="AS65" s="151"/>
    </row>
    <row r="66" spans="1:45" s="204" customFormat="1" ht="15" customHeight="1" x14ac:dyDescent="0.2">
      <c r="A66" s="82"/>
      <c r="B66" s="50" t="str">
        <f>IF(OR(ISBLANK($A66),$A66=""),"",INDEX('Employee Register'!B:B,MATCH($A66,'Employee Register'!A:A,0),1))</f>
        <v/>
      </c>
      <c r="C66" s="46"/>
      <c r="D66" s="46"/>
      <c r="E66" s="29"/>
      <c r="F66" s="29"/>
      <c r="G66" s="29"/>
      <c r="H66" s="29"/>
      <c r="I66" s="47"/>
      <c r="J66" s="48"/>
      <c r="K66" s="48"/>
      <c r="L66" s="48"/>
      <c r="M66" s="83" t="str">
        <f>IF(OR(ISBLANK($A66),$A66=""),"",SUM($E66:$H66)*INDEX('Employee Register'!G:G,MATCH($A66,'Employee Register'!A:A,0),1)+IF(OR($X66,ISBLANK($X66)),$I66,0)*INDEX('Employee Register'!H:H,MATCH($A66,'Employee Register'!A:A,0),1)+J66)</f>
        <v/>
      </c>
      <c r="N66" s="83" t="str">
        <f>IF(OR(ISBLANK($A66),$A66=""),"",(M66-J66)*INDEX('Employee Register'!U:U,MATCH($A66,'Employee Register'!A:A,0),1))</f>
        <v/>
      </c>
      <c r="O66" s="142" t="str">
        <f>IF(OR(ISBLANK($A66),$A66=""),"",IF(M66=0,0,INDEX('Employee Register'!V:V,MATCH($A66,'Employee Register'!A:A,0),1)))</f>
        <v/>
      </c>
      <c r="P66" s="142" t="str">
        <f>IF(OR(ISBLANK($A66),$A66=""),"",IF(M66=0,0,INDEX('Employee Register'!W:W,MATCH($A66,'Employee Register'!A:A,0),1)+K66))</f>
        <v/>
      </c>
      <c r="Q66" s="83" t="str">
        <f t="shared" si="7"/>
        <v/>
      </c>
      <c r="R66" s="83" t="str">
        <f>IF(OR(ISBLANK($A66),$A66=""),"",INDEX('Employee Register'!Y:Y,MATCH($A66,'Employee Register'!A:A,0))*$Y66)</f>
        <v/>
      </c>
      <c r="S66" s="83" t="str">
        <f>IF(OR(ISBLANK($A66),$A66=""),"",INDEX('Employee Register'!Z:Z,MATCH($A66,'Employee Register'!A:A,0))*$Y66)</f>
        <v/>
      </c>
      <c r="T66" s="83" t="str">
        <f>IF(OR(ISBLANK($A66),$A66=""),"",IF(SUMIF($A$6:$A66,A66,$AP$6:$AP66)&lt;='Federal Tax Tables New'!$N$5,AP66,IF('Federal Tax Tables New'!$N$5-SUMIF($A$6:$A66,A66,$AP$6:$AP66)+AP66&lt;=0,0,'Federal Tax Tables New'!$N$5-SUMIF($A$6:$A66,A66,$AP$6:$AP66)+AP66)))</f>
        <v/>
      </c>
      <c r="U66" s="83" t="str">
        <f>IF(OR(ISBLANK($A66),$A66=""),"",CHOOSE(AC66,0,$M66*Settings!$B$19))</f>
        <v/>
      </c>
      <c r="V66" s="142" t="str">
        <f>IF(OR(ISBLANK($A66),$A66=""),"",IF(M66=0,0,INDEX('Employee Register'!$AA:$AA,MATCH($A66,'Employee Register'!$A:$A,0),1)))</f>
        <v/>
      </c>
      <c r="W66" s="142" t="str">
        <f>IF(OR(ISBLANK($A66),$A66=""),"",IF(M66=0,0,INDEX('Employee Register'!$AB:$AB,MATCH($A66,'Employee Register'!$A:$A,0),1)))</f>
        <v/>
      </c>
      <c r="X66" s="49" t="str">
        <f>IF(OR(ISBLANK($A66),$A66=""),"",INDEX('Employee Register'!I:I,MATCH($A66,'Employee Register'!A:A,0))="No")</f>
        <v/>
      </c>
      <c r="Y66" s="51" t="str">
        <f t="shared" si="5"/>
        <v/>
      </c>
      <c r="Z66" s="49" t="str">
        <f>IF(OR(ISBLANK($A66),$A66=""),"",MATCH(INDEX('Employee Register'!K:K,MATCH($A66,'Employee Register'!A:A,0)),Settings!$A$2:$A$3,0))</f>
        <v/>
      </c>
      <c r="AA66" s="49" t="str">
        <f>IF(OR(ISBLANK($A66),$A66=""),"",CHOOSE(Z66,MATCH(INDEX('Employee Register'!O:O,MATCH($A66,'Employee Register'!A:A,0)),Settings!$A$6:$A$9,0),MATCH(INDEX('Employee Register'!L:L,MATCH($A66,'Employee Register'!A:A,0)),Settings!$A$12:$A$15,0)))</f>
        <v/>
      </c>
      <c r="AB66" s="49" t="str">
        <f>IF(OR(ISBLANK($A66),$A66=""),"",CHOOSE(Z66,MATCH(INDEX('Employee Register'!P:P,MATCH($A66,'Employee Register'!A:A,0)),Settings!$A$22:$A$23,0),0))</f>
        <v/>
      </c>
      <c r="AC66" s="49" t="str">
        <f>IF(OR(ISBLANK($A66),$A66=""),"",MATCH(INDEX('Employee Register'!X:X,MATCH($A66,'Employee Register'!A:A,0)),Settings!$A$26:$A$27,0))</f>
        <v/>
      </c>
      <c r="AD66" s="49" t="str">
        <f>IF(OR(ISBLANK($A66),$A66=""),"",IF(Z66=2,INDEX('Employee Register'!M:M,MATCH($A66,'Employee Register'!A:A,0)),0))</f>
        <v/>
      </c>
      <c r="AE66" s="78" t="str">
        <f>IF(OR(ISBLANK($A66),$A66=""),"",$AD66*INDEX('Federal Tax Tables New'!$B$56:$B$63,MATCH(INDEX('Employee Register'!J:J,MATCH($A66,'Employee Register'!A:A,0)),'Federal Tax Tables New'!$A$56:$A$63,0),1))</f>
        <v/>
      </c>
      <c r="AF66" s="51" t="str">
        <f t="shared" si="8"/>
        <v/>
      </c>
      <c r="AG66" s="49" t="str">
        <f>IF(OR(ISBLANK($A66),$A66=""),"",INDEX('Federal Tax Tables New'!$C$56:$C$63,MATCH(INDEX('Employee Register'!J:J,MATCH($A66,'Employee Register'!A:A,0)),'Federal Tax Tables New'!$A$56:$A$63,0),1))</f>
        <v/>
      </c>
      <c r="AH66" s="139" t="str">
        <f>IF(OR(ISBLANK($A66),$A66=""),"",IF(AF66&lt;CHOOSE(Z66,INDEX('Employee Register'!S:S,MATCH($A66,'Employee Register'!A:A,0)),0),0,AF66*AG66-CHOOSE(Z66,INDEX('Employee Register'!S:S,MATCH($A66,'Employee Register'!A:A,0))*AG66,0)))</f>
        <v/>
      </c>
      <c r="AI66" s="51" t="str">
        <f>IF(OR(ISBLANK($A66),$A66=""),"",MAX(IF($Z66=1,CHOOSE(AB66,CHOOSE(AA66,0,INDEX('Federal Tax Tables New'!$F$33:$I$40,MATCH(AH66,'Federal Tax Tables New'!$F$33:$F$40,1),1),INDEX('Federal Tax Tables New'!$F$22:$I$29,MATCH(AH66,'Federal Tax Tables New'!$F$22:$F$29,1),1),INDEX('Federal Tax Tables New'!$F$44:$I$51,MATCH(AH66,'Federal Tax Tables New'!$F$44:$F$51,1),1)),CHOOSE(AA66,0,INDEX('Federal Tax Tables New'!$K$33:$N$40,MATCH(AH66,'Federal Tax Tables New'!$K$33:$K$40,1),1),INDEX('Federal Tax Tables New'!$K$22:$N$29,MATCH(AH66,'Federal Tax Tables New'!$K$22:$K$29,1),1),INDEX('Federal Tax Tables New'!$K$44:$N$51,MATCH(AH66,'Federal Tax Tables New'!$K$44:$K$51,1),1))),0),IF($Z66=2,CHOOSE(AA66,0,INDEX('Federal Tax Tables New'!$A$33:$D$40,MATCH(AH66,'Federal Tax Tables New'!$A$33:$A$40,1),1),INDEX('Federal Tax Tables New'!$A$22:$D$29,MATCH(AH66,'Federal Tax Tables New'!$A$22:$A$29,1),1),INDEX('Federal Tax Tables New'!$A$33:$D$40,MATCH(AH66,'Federal Tax Tables New'!$A$33:$A$40,1),1)),0)))</f>
        <v/>
      </c>
      <c r="AJ66" s="51" t="str">
        <f>IF(OR(ISBLANK($A66),$A66=""),"",MAX(IF($Z66=1,CHOOSE(AB66,CHOOSE(AA66,0,INDEX('Federal Tax Tables New'!$F$33:$I$40,MATCH(AH66,'Federal Tax Tables New'!$F$33:$F$40,1),3),INDEX('Federal Tax Tables New'!$F$22:$I$29,MATCH(AH66,'Federal Tax Tables New'!$F$22:$F$29,1),3),INDEX('Federal Tax Tables New'!$F$44:$I$51,MATCH(AH66,'Federal Tax Tables New'!$F$44:$F$51,1),3)),CHOOSE(AA66,0,INDEX('Federal Tax Tables New'!$K$33:$N$40,MATCH(AH66,'Federal Tax Tables New'!$K$33:$K$40,1),3),INDEX('Federal Tax Tables New'!$K$22:$N$29,MATCH(AH66,'Federal Tax Tables New'!$K$22:$K$29,1),3),INDEX('Federal Tax Tables New'!$K$44:$N$51,MATCH(AH66,'Federal Tax Tables New'!$K$44:$K$51,1),3))),0),IF($Z66=2,CHOOSE(AA66,0,INDEX('Federal Tax Tables New'!$A$33:$D$40,MATCH(AH66,'Federal Tax Tables New'!$A$33:$A$40,1),3),INDEX('Federal Tax Tables New'!$A$22:$D$29,MATCH(AH66,'Federal Tax Tables New'!$A$22:$A$29,1),3),INDEX('Federal Tax Tables New'!$A$33:$D$40,MATCH(AH66,'Federal Tax Tables New'!$A$33:$A$40,1),3)),0)))</f>
        <v/>
      </c>
      <c r="AK66" s="79" t="str">
        <f>IF(OR(ISBLANK($A66),$A66=""),"",MAX(IF($Z66=1,CHOOSE(AB66,CHOOSE(AA66,0,INDEX('Federal Tax Tables New'!$F$33:$I$40,MATCH(AH66,'Federal Tax Tables New'!$F$33:$F$40,1),4),INDEX('Federal Tax Tables New'!$F$22:$I$29,MATCH(AH66,'Federal Tax Tables New'!$F$22:$F$29,1),4),INDEX('Federal Tax Tables New'!$F$44:$I$51,MATCH(AH66,'Federal Tax Tables New'!$F$44:$F$51,1),4)),CHOOSE(AA66,0,INDEX('Federal Tax Tables New'!$K$33:$N$40,MATCH(AH66,'Federal Tax Tables New'!$K$33:$K$40,1),4),INDEX('Federal Tax Tables New'!$K$22:$N$29,MATCH(AH66,'Federal Tax Tables New'!$K$22:$K$29,1),4),INDEX('Federal Tax Tables New'!$K$44:$N$51,MATCH(AH66,'Federal Tax Tables New'!$K$44:$K$51,1),4))),0),IF($Z66=2,CHOOSE(AA66,0,INDEX('Federal Tax Tables New'!$A$33:$D$40,MATCH(AH66,'Federal Tax Tables New'!$A$33:$A$40,1),4),INDEX('Federal Tax Tables New'!$A$22:$D$29,MATCH(AH66,'Federal Tax Tables New'!$A$22:$A$29,1),4),INDEX('Federal Tax Tables New'!$A$33:$D$40,MATCH(AH66,'Federal Tax Tables New'!$A$33:$A$40,1),4)),0)))</f>
        <v/>
      </c>
      <c r="AL66" s="51" t="str">
        <f t="shared" si="6"/>
        <v/>
      </c>
      <c r="AM66" s="51" t="str">
        <f>IF(OR(ISBLANK($A66),$A66=""),"",CHOOSE(Z66,INDEX('Employee Register'!Q:Q,MATCH($A66,'Employee Register'!A:A,0))*'Federal Tax Tables New'!$H$5+INDEX('Employee Register'!R:R,MATCH($A66,'Employee Register'!A:A,0))*'Federal Tax Tables New'!$H$6,0))</f>
        <v/>
      </c>
      <c r="AN66" s="51" t="str">
        <f t="shared" si="9"/>
        <v/>
      </c>
      <c r="AO66" s="139" t="str">
        <f>IF(OR(ISBLANK($A66),$A66=""),"",IF(OR(M66=0,AA66=1),0,CHOOSE(Z66,INDEX('Employee Register'!T:T,MATCH($A66,'Employee Register'!A:A,0)),INDEX('Employee Register'!N:N,MATCH($A66,'Employee Register'!A:A,0)))))</f>
        <v/>
      </c>
      <c r="AP66" s="51" t="str">
        <f>IF(OR(ISBLANK($A66),$A66=""),"",CHOOSE(AC66,0,(M66-O66)*Settings!$B$18))</f>
        <v/>
      </c>
      <c r="AQ66" s="84" t="str">
        <f t="shared" si="10"/>
        <v/>
      </c>
      <c r="AS66" s="151"/>
    </row>
    <row r="67" spans="1:45" s="204" customFormat="1" ht="15" customHeight="1" x14ac:dyDescent="0.2">
      <c r="A67" s="82"/>
      <c r="B67" s="50" t="str">
        <f>IF(OR(ISBLANK($A67),$A67=""),"",INDEX('Employee Register'!B:B,MATCH($A67,'Employee Register'!A:A,0),1))</f>
        <v/>
      </c>
      <c r="C67" s="46"/>
      <c r="D67" s="46"/>
      <c r="E67" s="29"/>
      <c r="F67" s="29"/>
      <c r="G67" s="29"/>
      <c r="H67" s="29"/>
      <c r="I67" s="47"/>
      <c r="J67" s="48"/>
      <c r="K67" s="48"/>
      <c r="L67" s="48"/>
      <c r="M67" s="83" t="str">
        <f>IF(OR(ISBLANK($A67),$A67=""),"",SUM($E67:$H67)*INDEX('Employee Register'!G:G,MATCH($A67,'Employee Register'!A:A,0),1)+IF(OR($X67,ISBLANK($X67)),$I67,0)*INDEX('Employee Register'!H:H,MATCH($A67,'Employee Register'!A:A,0),1)+J67)</f>
        <v/>
      </c>
      <c r="N67" s="83" t="str">
        <f>IF(OR(ISBLANK($A67),$A67=""),"",(M67-J67)*INDEX('Employee Register'!U:U,MATCH($A67,'Employee Register'!A:A,0),1))</f>
        <v/>
      </c>
      <c r="O67" s="142" t="str">
        <f>IF(OR(ISBLANK($A67),$A67=""),"",IF(M67=0,0,INDEX('Employee Register'!V:V,MATCH($A67,'Employee Register'!A:A,0),1)))</f>
        <v/>
      </c>
      <c r="P67" s="142" t="str">
        <f>IF(OR(ISBLANK($A67),$A67=""),"",IF(M67=0,0,INDEX('Employee Register'!W:W,MATCH($A67,'Employee Register'!A:A,0),1)+K67))</f>
        <v/>
      </c>
      <c r="Q67" s="83" t="str">
        <f t="shared" si="7"/>
        <v/>
      </c>
      <c r="R67" s="83" t="str">
        <f>IF(OR(ISBLANK($A67),$A67=""),"",INDEX('Employee Register'!Y:Y,MATCH($A67,'Employee Register'!A:A,0))*$Y67)</f>
        <v/>
      </c>
      <c r="S67" s="83" t="str">
        <f>IF(OR(ISBLANK($A67),$A67=""),"",INDEX('Employee Register'!Z:Z,MATCH($A67,'Employee Register'!A:A,0))*$Y67)</f>
        <v/>
      </c>
      <c r="T67" s="83" t="str">
        <f>IF(OR(ISBLANK($A67),$A67=""),"",IF(SUMIF($A$6:$A67,A67,$AP$6:$AP67)&lt;='Federal Tax Tables New'!$N$5,AP67,IF('Federal Tax Tables New'!$N$5-SUMIF($A$6:$A67,A67,$AP$6:$AP67)+AP67&lt;=0,0,'Federal Tax Tables New'!$N$5-SUMIF($A$6:$A67,A67,$AP$6:$AP67)+AP67)))</f>
        <v/>
      </c>
      <c r="U67" s="83" t="str">
        <f>IF(OR(ISBLANK($A67),$A67=""),"",CHOOSE(AC67,0,$M67*Settings!$B$19))</f>
        <v/>
      </c>
      <c r="V67" s="142" t="str">
        <f>IF(OR(ISBLANK($A67),$A67=""),"",IF(M67=0,0,INDEX('Employee Register'!$AA:$AA,MATCH($A67,'Employee Register'!$A:$A,0),1)))</f>
        <v/>
      </c>
      <c r="W67" s="142" t="str">
        <f>IF(OR(ISBLANK($A67),$A67=""),"",IF(M67=0,0,INDEX('Employee Register'!$AB:$AB,MATCH($A67,'Employee Register'!$A:$A,0),1)))</f>
        <v/>
      </c>
      <c r="X67" s="49" t="str">
        <f>IF(OR(ISBLANK($A67),$A67=""),"",INDEX('Employee Register'!I:I,MATCH($A67,'Employee Register'!A:A,0))="No")</f>
        <v/>
      </c>
      <c r="Y67" s="51" t="str">
        <f t="shared" si="5"/>
        <v/>
      </c>
      <c r="Z67" s="49" t="str">
        <f>IF(OR(ISBLANK($A67),$A67=""),"",MATCH(INDEX('Employee Register'!K:K,MATCH($A67,'Employee Register'!A:A,0)),Settings!$A$2:$A$3,0))</f>
        <v/>
      </c>
      <c r="AA67" s="49" t="str">
        <f>IF(OR(ISBLANK($A67),$A67=""),"",CHOOSE(Z67,MATCH(INDEX('Employee Register'!O:O,MATCH($A67,'Employee Register'!A:A,0)),Settings!$A$6:$A$9,0),MATCH(INDEX('Employee Register'!L:L,MATCH($A67,'Employee Register'!A:A,0)),Settings!$A$12:$A$15,0)))</f>
        <v/>
      </c>
      <c r="AB67" s="49" t="str">
        <f>IF(OR(ISBLANK($A67),$A67=""),"",CHOOSE(Z67,MATCH(INDEX('Employee Register'!P:P,MATCH($A67,'Employee Register'!A:A,0)),Settings!$A$22:$A$23,0),0))</f>
        <v/>
      </c>
      <c r="AC67" s="49" t="str">
        <f>IF(OR(ISBLANK($A67),$A67=""),"",MATCH(INDEX('Employee Register'!X:X,MATCH($A67,'Employee Register'!A:A,0)),Settings!$A$26:$A$27,0))</f>
        <v/>
      </c>
      <c r="AD67" s="49" t="str">
        <f>IF(OR(ISBLANK($A67),$A67=""),"",IF(Z67=2,INDEX('Employee Register'!M:M,MATCH($A67,'Employee Register'!A:A,0)),0))</f>
        <v/>
      </c>
      <c r="AE67" s="78" t="str">
        <f>IF(OR(ISBLANK($A67),$A67=""),"",$AD67*INDEX('Federal Tax Tables New'!$B$56:$B$63,MATCH(INDEX('Employee Register'!J:J,MATCH($A67,'Employee Register'!A:A,0)),'Federal Tax Tables New'!$A$56:$A$63,0),1))</f>
        <v/>
      </c>
      <c r="AF67" s="51" t="str">
        <f t="shared" si="8"/>
        <v/>
      </c>
      <c r="AG67" s="49" t="str">
        <f>IF(OR(ISBLANK($A67),$A67=""),"",INDEX('Federal Tax Tables New'!$C$56:$C$63,MATCH(INDEX('Employee Register'!J:J,MATCH($A67,'Employee Register'!A:A,0)),'Federal Tax Tables New'!$A$56:$A$63,0),1))</f>
        <v/>
      </c>
      <c r="AH67" s="139" t="str">
        <f>IF(OR(ISBLANK($A67),$A67=""),"",IF(AF67&lt;CHOOSE(Z67,INDEX('Employee Register'!S:S,MATCH($A67,'Employee Register'!A:A,0)),0),0,AF67*AG67-CHOOSE(Z67,INDEX('Employee Register'!S:S,MATCH($A67,'Employee Register'!A:A,0))*AG67,0)))</f>
        <v/>
      </c>
      <c r="AI67" s="51" t="str">
        <f>IF(OR(ISBLANK($A67),$A67=""),"",MAX(IF($Z67=1,CHOOSE(AB67,CHOOSE(AA67,0,INDEX('Federal Tax Tables New'!$F$33:$I$40,MATCH(AH67,'Federal Tax Tables New'!$F$33:$F$40,1),1),INDEX('Federal Tax Tables New'!$F$22:$I$29,MATCH(AH67,'Federal Tax Tables New'!$F$22:$F$29,1),1),INDEX('Federal Tax Tables New'!$F$44:$I$51,MATCH(AH67,'Federal Tax Tables New'!$F$44:$F$51,1),1)),CHOOSE(AA67,0,INDEX('Federal Tax Tables New'!$K$33:$N$40,MATCH(AH67,'Federal Tax Tables New'!$K$33:$K$40,1),1),INDEX('Federal Tax Tables New'!$K$22:$N$29,MATCH(AH67,'Federal Tax Tables New'!$K$22:$K$29,1),1),INDEX('Federal Tax Tables New'!$K$44:$N$51,MATCH(AH67,'Federal Tax Tables New'!$K$44:$K$51,1),1))),0),IF($Z67=2,CHOOSE(AA67,0,INDEX('Federal Tax Tables New'!$A$33:$D$40,MATCH(AH67,'Federal Tax Tables New'!$A$33:$A$40,1),1),INDEX('Federal Tax Tables New'!$A$22:$D$29,MATCH(AH67,'Federal Tax Tables New'!$A$22:$A$29,1),1),INDEX('Federal Tax Tables New'!$A$33:$D$40,MATCH(AH67,'Federal Tax Tables New'!$A$33:$A$40,1),1)),0)))</f>
        <v/>
      </c>
      <c r="AJ67" s="51" t="str">
        <f>IF(OR(ISBLANK($A67),$A67=""),"",MAX(IF($Z67=1,CHOOSE(AB67,CHOOSE(AA67,0,INDEX('Federal Tax Tables New'!$F$33:$I$40,MATCH(AH67,'Federal Tax Tables New'!$F$33:$F$40,1),3),INDEX('Federal Tax Tables New'!$F$22:$I$29,MATCH(AH67,'Federal Tax Tables New'!$F$22:$F$29,1),3),INDEX('Federal Tax Tables New'!$F$44:$I$51,MATCH(AH67,'Federal Tax Tables New'!$F$44:$F$51,1),3)),CHOOSE(AA67,0,INDEX('Federal Tax Tables New'!$K$33:$N$40,MATCH(AH67,'Federal Tax Tables New'!$K$33:$K$40,1),3),INDEX('Federal Tax Tables New'!$K$22:$N$29,MATCH(AH67,'Federal Tax Tables New'!$K$22:$K$29,1),3),INDEX('Federal Tax Tables New'!$K$44:$N$51,MATCH(AH67,'Federal Tax Tables New'!$K$44:$K$51,1),3))),0),IF($Z67=2,CHOOSE(AA67,0,INDEX('Federal Tax Tables New'!$A$33:$D$40,MATCH(AH67,'Federal Tax Tables New'!$A$33:$A$40,1),3),INDEX('Federal Tax Tables New'!$A$22:$D$29,MATCH(AH67,'Federal Tax Tables New'!$A$22:$A$29,1),3),INDEX('Federal Tax Tables New'!$A$33:$D$40,MATCH(AH67,'Federal Tax Tables New'!$A$33:$A$40,1),3)),0)))</f>
        <v/>
      </c>
      <c r="AK67" s="79" t="str">
        <f>IF(OR(ISBLANK($A67),$A67=""),"",MAX(IF($Z67=1,CHOOSE(AB67,CHOOSE(AA67,0,INDEX('Federal Tax Tables New'!$F$33:$I$40,MATCH(AH67,'Federal Tax Tables New'!$F$33:$F$40,1),4),INDEX('Federal Tax Tables New'!$F$22:$I$29,MATCH(AH67,'Federal Tax Tables New'!$F$22:$F$29,1),4),INDEX('Federal Tax Tables New'!$F$44:$I$51,MATCH(AH67,'Federal Tax Tables New'!$F$44:$F$51,1),4)),CHOOSE(AA67,0,INDEX('Federal Tax Tables New'!$K$33:$N$40,MATCH(AH67,'Federal Tax Tables New'!$K$33:$K$40,1),4),INDEX('Federal Tax Tables New'!$K$22:$N$29,MATCH(AH67,'Federal Tax Tables New'!$K$22:$K$29,1),4),INDEX('Federal Tax Tables New'!$K$44:$N$51,MATCH(AH67,'Federal Tax Tables New'!$K$44:$K$51,1),4))),0),IF($Z67=2,CHOOSE(AA67,0,INDEX('Federal Tax Tables New'!$A$33:$D$40,MATCH(AH67,'Federal Tax Tables New'!$A$33:$A$40,1),4),INDEX('Federal Tax Tables New'!$A$22:$D$29,MATCH(AH67,'Federal Tax Tables New'!$A$22:$A$29,1),4),INDEX('Federal Tax Tables New'!$A$33:$D$40,MATCH(AH67,'Federal Tax Tables New'!$A$33:$A$40,1),4)),0)))</f>
        <v/>
      </c>
      <c r="AL67" s="51" t="str">
        <f t="shared" si="6"/>
        <v/>
      </c>
      <c r="AM67" s="51" t="str">
        <f>IF(OR(ISBLANK($A67),$A67=""),"",CHOOSE(Z67,INDEX('Employee Register'!Q:Q,MATCH($A67,'Employee Register'!A:A,0))*'Federal Tax Tables New'!$H$5+INDEX('Employee Register'!R:R,MATCH($A67,'Employee Register'!A:A,0))*'Federal Tax Tables New'!$H$6,0))</f>
        <v/>
      </c>
      <c r="AN67" s="51" t="str">
        <f t="shared" si="9"/>
        <v/>
      </c>
      <c r="AO67" s="139" t="str">
        <f>IF(OR(ISBLANK($A67),$A67=""),"",IF(OR(M67=0,AA67=1),0,CHOOSE(Z67,INDEX('Employee Register'!T:T,MATCH($A67,'Employee Register'!A:A,0)),INDEX('Employee Register'!N:N,MATCH($A67,'Employee Register'!A:A,0)))))</f>
        <v/>
      </c>
      <c r="AP67" s="51" t="str">
        <f>IF(OR(ISBLANK($A67),$A67=""),"",CHOOSE(AC67,0,(M67-O67)*Settings!$B$18))</f>
        <v/>
      </c>
      <c r="AQ67" s="84" t="str">
        <f t="shared" si="10"/>
        <v/>
      </c>
      <c r="AS67" s="151"/>
    </row>
    <row r="68" spans="1:45" s="204" customFormat="1" ht="15" customHeight="1" x14ac:dyDescent="0.2">
      <c r="A68" s="82"/>
      <c r="B68" s="50" t="str">
        <f>IF(OR(ISBLANK($A68),$A68=""),"",INDEX('Employee Register'!B:B,MATCH($A68,'Employee Register'!A:A,0),1))</f>
        <v/>
      </c>
      <c r="C68" s="46"/>
      <c r="D68" s="46"/>
      <c r="E68" s="29"/>
      <c r="F68" s="29"/>
      <c r="G68" s="29"/>
      <c r="H68" s="29"/>
      <c r="I68" s="47"/>
      <c r="J68" s="48"/>
      <c r="K68" s="48"/>
      <c r="L68" s="48"/>
      <c r="M68" s="83" t="str">
        <f>IF(OR(ISBLANK($A68),$A68=""),"",SUM($E68:$H68)*INDEX('Employee Register'!G:G,MATCH($A68,'Employee Register'!A:A,0),1)+IF(OR($X68,ISBLANK($X68)),$I68,0)*INDEX('Employee Register'!H:H,MATCH($A68,'Employee Register'!A:A,0),1)+J68)</f>
        <v/>
      </c>
      <c r="N68" s="83" t="str">
        <f>IF(OR(ISBLANK($A68),$A68=""),"",(M68-J68)*INDEX('Employee Register'!U:U,MATCH($A68,'Employee Register'!A:A,0),1))</f>
        <v/>
      </c>
      <c r="O68" s="142" t="str">
        <f>IF(OR(ISBLANK($A68),$A68=""),"",IF(M68=0,0,INDEX('Employee Register'!V:V,MATCH($A68,'Employee Register'!A:A,0),1)))</f>
        <v/>
      </c>
      <c r="P68" s="142" t="str">
        <f>IF(OR(ISBLANK($A68),$A68=""),"",IF(M68=0,0,INDEX('Employee Register'!W:W,MATCH($A68,'Employee Register'!A:A,0),1)+K68))</f>
        <v/>
      </c>
      <c r="Q68" s="83" t="str">
        <f t="shared" si="7"/>
        <v/>
      </c>
      <c r="R68" s="83" t="str">
        <f>IF(OR(ISBLANK($A68),$A68=""),"",INDEX('Employee Register'!Y:Y,MATCH($A68,'Employee Register'!A:A,0))*$Y68)</f>
        <v/>
      </c>
      <c r="S68" s="83" t="str">
        <f>IF(OR(ISBLANK($A68),$A68=""),"",INDEX('Employee Register'!Z:Z,MATCH($A68,'Employee Register'!A:A,0))*$Y68)</f>
        <v/>
      </c>
      <c r="T68" s="83" t="str">
        <f>IF(OR(ISBLANK($A68),$A68=""),"",IF(SUMIF($A$6:$A68,A68,$AP$6:$AP68)&lt;='Federal Tax Tables New'!$N$5,AP68,IF('Federal Tax Tables New'!$N$5-SUMIF($A$6:$A68,A68,$AP$6:$AP68)+AP68&lt;=0,0,'Federal Tax Tables New'!$N$5-SUMIF($A$6:$A68,A68,$AP$6:$AP68)+AP68)))</f>
        <v/>
      </c>
      <c r="U68" s="83" t="str">
        <f>IF(OR(ISBLANK($A68),$A68=""),"",CHOOSE(AC68,0,$M68*Settings!$B$19))</f>
        <v/>
      </c>
      <c r="V68" s="142" t="str">
        <f>IF(OR(ISBLANK($A68),$A68=""),"",IF(M68=0,0,INDEX('Employee Register'!$AA:$AA,MATCH($A68,'Employee Register'!$A:$A,0),1)))</f>
        <v/>
      </c>
      <c r="W68" s="142" t="str">
        <f>IF(OR(ISBLANK($A68),$A68=""),"",IF(M68=0,0,INDEX('Employee Register'!$AB:$AB,MATCH($A68,'Employee Register'!$A:$A,0),1)))</f>
        <v/>
      </c>
      <c r="X68" s="49" t="str">
        <f>IF(OR(ISBLANK($A68),$A68=""),"",INDEX('Employee Register'!I:I,MATCH($A68,'Employee Register'!A:A,0))="No")</f>
        <v/>
      </c>
      <c r="Y68" s="51" t="str">
        <f t="shared" si="5"/>
        <v/>
      </c>
      <c r="Z68" s="49" t="str">
        <f>IF(OR(ISBLANK($A68),$A68=""),"",MATCH(INDEX('Employee Register'!K:K,MATCH($A68,'Employee Register'!A:A,0)),Settings!$A$2:$A$3,0))</f>
        <v/>
      </c>
      <c r="AA68" s="49" t="str">
        <f>IF(OR(ISBLANK($A68),$A68=""),"",CHOOSE(Z68,MATCH(INDEX('Employee Register'!O:O,MATCH($A68,'Employee Register'!A:A,0)),Settings!$A$6:$A$9,0),MATCH(INDEX('Employee Register'!L:L,MATCH($A68,'Employee Register'!A:A,0)),Settings!$A$12:$A$15,0)))</f>
        <v/>
      </c>
      <c r="AB68" s="49" t="str">
        <f>IF(OR(ISBLANK($A68),$A68=""),"",CHOOSE(Z68,MATCH(INDEX('Employee Register'!P:P,MATCH($A68,'Employee Register'!A:A,0)),Settings!$A$22:$A$23,0),0))</f>
        <v/>
      </c>
      <c r="AC68" s="49" t="str">
        <f>IF(OR(ISBLANK($A68),$A68=""),"",MATCH(INDEX('Employee Register'!X:X,MATCH($A68,'Employee Register'!A:A,0)),Settings!$A$26:$A$27,0))</f>
        <v/>
      </c>
      <c r="AD68" s="49" t="str">
        <f>IF(OR(ISBLANK($A68),$A68=""),"",IF(Z68=2,INDEX('Employee Register'!M:M,MATCH($A68,'Employee Register'!A:A,0)),0))</f>
        <v/>
      </c>
      <c r="AE68" s="78" t="str">
        <f>IF(OR(ISBLANK($A68),$A68=""),"",$AD68*INDEX('Federal Tax Tables New'!$B$56:$B$63,MATCH(INDEX('Employee Register'!J:J,MATCH($A68,'Employee Register'!A:A,0)),'Federal Tax Tables New'!$A$56:$A$63,0),1))</f>
        <v/>
      </c>
      <c r="AF68" s="51" t="str">
        <f t="shared" si="8"/>
        <v/>
      </c>
      <c r="AG68" s="49" t="str">
        <f>IF(OR(ISBLANK($A68),$A68=""),"",INDEX('Federal Tax Tables New'!$C$56:$C$63,MATCH(INDEX('Employee Register'!J:J,MATCH($A68,'Employee Register'!A:A,0)),'Federal Tax Tables New'!$A$56:$A$63,0),1))</f>
        <v/>
      </c>
      <c r="AH68" s="139" t="str">
        <f>IF(OR(ISBLANK($A68),$A68=""),"",IF(AF68&lt;CHOOSE(Z68,INDEX('Employee Register'!S:S,MATCH($A68,'Employee Register'!A:A,0)),0),0,AF68*AG68-CHOOSE(Z68,INDEX('Employee Register'!S:S,MATCH($A68,'Employee Register'!A:A,0))*AG68,0)))</f>
        <v/>
      </c>
      <c r="AI68" s="51" t="str">
        <f>IF(OR(ISBLANK($A68),$A68=""),"",MAX(IF($Z68=1,CHOOSE(AB68,CHOOSE(AA68,0,INDEX('Federal Tax Tables New'!$F$33:$I$40,MATCH(AH68,'Federal Tax Tables New'!$F$33:$F$40,1),1),INDEX('Federal Tax Tables New'!$F$22:$I$29,MATCH(AH68,'Federal Tax Tables New'!$F$22:$F$29,1),1),INDEX('Federal Tax Tables New'!$F$44:$I$51,MATCH(AH68,'Federal Tax Tables New'!$F$44:$F$51,1),1)),CHOOSE(AA68,0,INDEX('Federal Tax Tables New'!$K$33:$N$40,MATCH(AH68,'Federal Tax Tables New'!$K$33:$K$40,1),1),INDEX('Federal Tax Tables New'!$K$22:$N$29,MATCH(AH68,'Federal Tax Tables New'!$K$22:$K$29,1),1),INDEX('Federal Tax Tables New'!$K$44:$N$51,MATCH(AH68,'Federal Tax Tables New'!$K$44:$K$51,1),1))),0),IF($Z68=2,CHOOSE(AA68,0,INDEX('Federal Tax Tables New'!$A$33:$D$40,MATCH(AH68,'Federal Tax Tables New'!$A$33:$A$40,1),1),INDEX('Federal Tax Tables New'!$A$22:$D$29,MATCH(AH68,'Federal Tax Tables New'!$A$22:$A$29,1),1),INDEX('Federal Tax Tables New'!$A$33:$D$40,MATCH(AH68,'Federal Tax Tables New'!$A$33:$A$40,1),1)),0)))</f>
        <v/>
      </c>
      <c r="AJ68" s="51" t="str">
        <f>IF(OR(ISBLANK($A68),$A68=""),"",MAX(IF($Z68=1,CHOOSE(AB68,CHOOSE(AA68,0,INDEX('Federal Tax Tables New'!$F$33:$I$40,MATCH(AH68,'Federal Tax Tables New'!$F$33:$F$40,1),3),INDEX('Federal Tax Tables New'!$F$22:$I$29,MATCH(AH68,'Federal Tax Tables New'!$F$22:$F$29,1),3),INDEX('Federal Tax Tables New'!$F$44:$I$51,MATCH(AH68,'Federal Tax Tables New'!$F$44:$F$51,1),3)),CHOOSE(AA68,0,INDEX('Federal Tax Tables New'!$K$33:$N$40,MATCH(AH68,'Federal Tax Tables New'!$K$33:$K$40,1),3),INDEX('Federal Tax Tables New'!$K$22:$N$29,MATCH(AH68,'Federal Tax Tables New'!$K$22:$K$29,1),3),INDEX('Federal Tax Tables New'!$K$44:$N$51,MATCH(AH68,'Federal Tax Tables New'!$K$44:$K$51,1),3))),0),IF($Z68=2,CHOOSE(AA68,0,INDEX('Federal Tax Tables New'!$A$33:$D$40,MATCH(AH68,'Federal Tax Tables New'!$A$33:$A$40,1),3),INDEX('Federal Tax Tables New'!$A$22:$D$29,MATCH(AH68,'Federal Tax Tables New'!$A$22:$A$29,1),3),INDEX('Federal Tax Tables New'!$A$33:$D$40,MATCH(AH68,'Federal Tax Tables New'!$A$33:$A$40,1),3)),0)))</f>
        <v/>
      </c>
      <c r="AK68" s="79" t="str">
        <f>IF(OR(ISBLANK($A68),$A68=""),"",MAX(IF($Z68=1,CHOOSE(AB68,CHOOSE(AA68,0,INDEX('Federal Tax Tables New'!$F$33:$I$40,MATCH(AH68,'Federal Tax Tables New'!$F$33:$F$40,1),4),INDEX('Federal Tax Tables New'!$F$22:$I$29,MATCH(AH68,'Federal Tax Tables New'!$F$22:$F$29,1),4),INDEX('Federal Tax Tables New'!$F$44:$I$51,MATCH(AH68,'Federal Tax Tables New'!$F$44:$F$51,1),4)),CHOOSE(AA68,0,INDEX('Federal Tax Tables New'!$K$33:$N$40,MATCH(AH68,'Federal Tax Tables New'!$K$33:$K$40,1),4),INDEX('Federal Tax Tables New'!$K$22:$N$29,MATCH(AH68,'Federal Tax Tables New'!$K$22:$K$29,1),4),INDEX('Federal Tax Tables New'!$K$44:$N$51,MATCH(AH68,'Federal Tax Tables New'!$K$44:$K$51,1),4))),0),IF($Z68=2,CHOOSE(AA68,0,INDEX('Federal Tax Tables New'!$A$33:$D$40,MATCH(AH68,'Federal Tax Tables New'!$A$33:$A$40,1),4),INDEX('Federal Tax Tables New'!$A$22:$D$29,MATCH(AH68,'Federal Tax Tables New'!$A$22:$A$29,1),4),INDEX('Federal Tax Tables New'!$A$33:$D$40,MATCH(AH68,'Federal Tax Tables New'!$A$33:$A$40,1),4)),0)))</f>
        <v/>
      </c>
      <c r="AL68" s="51" t="str">
        <f t="shared" si="6"/>
        <v/>
      </c>
      <c r="AM68" s="51" t="str">
        <f>IF(OR(ISBLANK($A68),$A68=""),"",CHOOSE(Z68,INDEX('Employee Register'!Q:Q,MATCH($A68,'Employee Register'!A:A,0))*'Federal Tax Tables New'!$H$5+INDEX('Employee Register'!R:R,MATCH($A68,'Employee Register'!A:A,0))*'Federal Tax Tables New'!$H$6,0))</f>
        <v/>
      </c>
      <c r="AN68" s="51" t="str">
        <f t="shared" si="9"/>
        <v/>
      </c>
      <c r="AO68" s="139" t="str">
        <f>IF(OR(ISBLANK($A68),$A68=""),"",IF(OR(M68=0,AA68=1),0,CHOOSE(Z68,INDEX('Employee Register'!T:T,MATCH($A68,'Employee Register'!A:A,0)),INDEX('Employee Register'!N:N,MATCH($A68,'Employee Register'!A:A,0)))))</f>
        <v/>
      </c>
      <c r="AP68" s="51" t="str">
        <f>IF(OR(ISBLANK($A68),$A68=""),"",CHOOSE(AC68,0,(M68-O68)*Settings!$B$18))</f>
        <v/>
      </c>
      <c r="AQ68" s="84" t="str">
        <f t="shared" si="10"/>
        <v/>
      </c>
      <c r="AS68" s="151"/>
    </row>
    <row r="69" spans="1:45" s="204" customFormat="1" ht="15" customHeight="1" x14ac:dyDescent="0.2">
      <c r="A69" s="82"/>
      <c r="B69" s="50" t="str">
        <f>IF(OR(ISBLANK($A69),$A69=""),"",INDEX('Employee Register'!B:B,MATCH($A69,'Employee Register'!A:A,0),1))</f>
        <v/>
      </c>
      <c r="C69" s="46"/>
      <c r="D69" s="46"/>
      <c r="E69" s="29"/>
      <c r="F69" s="29"/>
      <c r="G69" s="29"/>
      <c r="H69" s="29"/>
      <c r="I69" s="47"/>
      <c r="J69" s="48"/>
      <c r="K69" s="48"/>
      <c r="L69" s="48"/>
      <c r="M69" s="83" t="str">
        <f>IF(OR(ISBLANK($A69),$A69=""),"",SUM($E69:$H69)*INDEX('Employee Register'!G:G,MATCH($A69,'Employee Register'!A:A,0),1)+IF(OR($X69,ISBLANK($X69)),$I69,0)*INDEX('Employee Register'!H:H,MATCH($A69,'Employee Register'!A:A,0),1)+J69)</f>
        <v/>
      </c>
      <c r="N69" s="83" t="str">
        <f>IF(OR(ISBLANK($A69),$A69=""),"",(M69-J69)*INDEX('Employee Register'!U:U,MATCH($A69,'Employee Register'!A:A,0),1))</f>
        <v/>
      </c>
      <c r="O69" s="142" t="str">
        <f>IF(OR(ISBLANK($A69),$A69=""),"",IF(M69=0,0,INDEX('Employee Register'!V:V,MATCH($A69,'Employee Register'!A:A,0),1)))</f>
        <v/>
      </c>
      <c r="P69" s="142" t="str">
        <f>IF(OR(ISBLANK($A69),$A69=""),"",IF(M69=0,0,INDEX('Employee Register'!W:W,MATCH($A69,'Employee Register'!A:A,0),1)+K69))</f>
        <v/>
      </c>
      <c r="Q69" s="83" t="str">
        <f t="shared" si="7"/>
        <v/>
      </c>
      <c r="R69" s="83" t="str">
        <f>IF(OR(ISBLANK($A69),$A69=""),"",INDEX('Employee Register'!Y:Y,MATCH($A69,'Employee Register'!A:A,0))*$Y69)</f>
        <v/>
      </c>
      <c r="S69" s="83" t="str">
        <f>IF(OR(ISBLANK($A69),$A69=""),"",INDEX('Employee Register'!Z:Z,MATCH($A69,'Employee Register'!A:A,0))*$Y69)</f>
        <v/>
      </c>
      <c r="T69" s="83" t="str">
        <f>IF(OR(ISBLANK($A69),$A69=""),"",IF(SUMIF($A$6:$A69,A69,$AP$6:$AP69)&lt;='Federal Tax Tables New'!$N$5,AP69,IF('Federal Tax Tables New'!$N$5-SUMIF($A$6:$A69,A69,$AP$6:$AP69)+AP69&lt;=0,0,'Federal Tax Tables New'!$N$5-SUMIF($A$6:$A69,A69,$AP$6:$AP69)+AP69)))</f>
        <v/>
      </c>
      <c r="U69" s="83" t="str">
        <f>IF(OR(ISBLANK($A69),$A69=""),"",CHOOSE(AC69,0,$M69*Settings!$B$19))</f>
        <v/>
      </c>
      <c r="V69" s="142" t="str">
        <f>IF(OR(ISBLANK($A69),$A69=""),"",IF(M69=0,0,INDEX('Employee Register'!$AA:$AA,MATCH($A69,'Employee Register'!$A:$A,0),1)))</f>
        <v/>
      </c>
      <c r="W69" s="142" t="str">
        <f>IF(OR(ISBLANK($A69),$A69=""),"",IF(M69=0,0,INDEX('Employee Register'!$AB:$AB,MATCH($A69,'Employee Register'!$A:$A,0),1)))</f>
        <v/>
      </c>
      <c r="X69" s="49" t="str">
        <f>IF(OR(ISBLANK($A69),$A69=""),"",INDEX('Employee Register'!I:I,MATCH($A69,'Employee Register'!A:A,0))="No")</f>
        <v/>
      </c>
      <c r="Y69" s="51" t="str">
        <f t="shared" si="5"/>
        <v/>
      </c>
      <c r="Z69" s="49" t="str">
        <f>IF(OR(ISBLANK($A69),$A69=""),"",MATCH(INDEX('Employee Register'!K:K,MATCH($A69,'Employee Register'!A:A,0)),Settings!$A$2:$A$3,0))</f>
        <v/>
      </c>
      <c r="AA69" s="49" t="str">
        <f>IF(OR(ISBLANK($A69),$A69=""),"",CHOOSE(Z69,MATCH(INDEX('Employee Register'!O:O,MATCH($A69,'Employee Register'!A:A,0)),Settings!$A$6:$A$9,0),MATCH(INDEX('Employee Register'!L:L,MATCH($A69,'Employee Register'!A:A,0)),Settings!$A$12:$A$15,0)))</f>
        <v/>
      </c>
      <c r="AB69" s="49" t="str">
        <f>IF(OR(ISBLANK($A69),$A69=""),"",CHOOSE(Z69,MATCH(INDEX('Employee Register'!P:P,MATCH($A69,'Employee Register'!A:A,0)),Settings!$A$22:$A$23,0),0))</f>
        <v/>
      </c>
      <c r="AC69" s="49" t="str">
        <f>IF(OR(ISBLANK($A69),$A69=""),"",MATCH(INDEX('Employee Register'!X:X,MATCH($A69,'Employee Register'!A:A,0)),Settings!$A$26:$A$27,0))</f>
        <v/>
      </c>
      <c r="AD69" s="49" t="str">
        <f>IF(OR(ISBLANK($A69),$A69=""),"",IF(Z69=2,INDEX('Employee Register'!M:M,MATCH($A69,'Employee Register'!A:A,0)),0))</f>
        <v/>
      </c>
      <c r="AE69" s="78" t="str">
        <f>IF(OR(ISBLANK($A69),$A69=""),"",$AD69*INDEX('Federal Tax Tables New'!$B$56:$B$63,MATCH(INDEX('Employee Register'!J:J,MATCH($A69,'Employee Register'!A:A,0)),'Federal Tax Tables New'!$A$56:$A$63,0),1))</f>
        <v/>
      </c>
      <c r="AF69" s="51" t="str">
        <f t="shared" si="8"/>
        <v/>
      </c>
      <c r="AG69" s="49" t="str">
        <f>IF(OR(ISBLANK($A69),$A69=""),"",INDEX('Federal Tax Tables New'!$C$56:$C$63,MATCH(INDEX('Employee Register'!J:J,MATCH($A69,'Employee Register'!A:A,0)),'Federal Tax Tables New'!$A$56:$A$63,0),1))</f>
        <v/>
      </c>
      <c r="AH69" s="139" t="str">
        <f>IF(OR(ISBLANK($A69),$A69=""),"",IF(AF69&lt;CHOOSE(Z69,INDEX('Employee Register'!S:S,MATCH($A69,'Employee Register'!A:A,0)),0),0,AF69*AG69-CHOOSE(Z69,INDEX('Employee Register'!S:S,MATCH($A69,'Employee Register'!A:A,0))*AG69,0)))</f>
        <v/>
      </c>
      <c r="AI69" s="51" t="str">
        <f>IF(OR(ISBLANK($A69),$A69=""),"",MAX(IF($Z69=1,CHOOSE(AB69,CHOOSE(AA69,0,INDEX('Federal Tax Tables New'!$F$33:$I$40,MATCH(AH69,'Federal Tax Tables New'!$F$33:$F$40,1),1),INDEX('Federal Tax Tables New'!$F$22:$I$29,MATCH(AH69,'Federal Tax Tables New'!$F$22:$F$29,1),1),INDEX('Federal Tax Tables New'!$F$44:$I$51,MATCH(AH69,'Federal Tax Tables New'!$F$44:$F$51,1),1)),CHOOSE(AA69,0,INDEX('Federal Tax Tables New'!$K$33:$N$40,MATCH(AH69,'Federal Tax Tables New'!$K$33:$K$40,1),1),INDEX('Federal Tax Tables New'!$K$22:$N$29,MATCH(AH69,'Federal Tax Tables New'!$K$22:$K$29,1),1),INDEX('Federal Tax Tables New'!$K$44:$N$51,MATCH(AH69,'Federal Tax Tables New'!$K$44:$K$51,1),1))),0),IF($Z69=2,CHOOSE(AA69,0,INDEX('Federal Tax Tables New'!$A$33:$D$40,MATCH(AH69,'Federal Tax Tables New'!$A$33:$A$40,1),1),INDEX('Federal Tax Tables New'!$A$22:$D$29,MATCH(AH69,'Federal Tax Tables New'!$A$22:$A$29,1),1),INDEX('Federal Tax Tables New'!$A$33:$D$40,MATCH(AH69,'Federal Tax Tables New'!$A$33:$A$40,1),1)),0)))</f>
        <v/>
      </c>
      <c r="AJ69" s="51" t="str">
        <f>IF(OR(ISBLANK($A69),$A69=""),"",MAX(IF($Z69=1,CHOOSE(AB69,CHOOSE(AA69,0,INDEX('Federal Tax Tables New'!$F$33:$I$40,MATCH(AH69,'Federal Tax Tables New'!$F$33:$F$40,1),3),INDEX('Federal Tax Tables New'!$F$22:$I$29,MATCH(AH69,'Federal Tax Tables New'!$F$22:$F$29,1),3),INDEX('Federal Tax Tables New'!$F$44:$I$51,MATCH(AH69,'Federal Tax Tables New'!$F$44:$F$51,1),3)),CHOOSE(AA69,0,INDEX('Federal Tax Tables New'!$K$33:$N$40,MATCH(AH69,'Federal Tax Tables New'!$K$33:$K$40,1),3),INDEX('Federal Tax Tables New'!$K$22:$N$29,MATCH(AH69,'Federal Tax Tables New'!$K$22:$K$29,1),3),INDEX('Federal Tax Tables New'!$K$44:$N$51,MATCH(AH69,'Federal Tax Tables New'!$K$44:$K$51,1),3))),0),IF($Z69=2,CHOOSE(AA69,0,INDEX('Federal Tax Tables New'!$A$33:$D$40,MATCH(AH69,'Federal Tax Tables New'!$A$33:$A$40,1),3),INDEX('Federal Tax Tables New'!$A$22:$D$29,MATCH(AH69,'Federal Tax Tables New'!$A$22:$A$29,1),3),INDEX('Federal Tax Tables New'!$A$33:$D$40,MATCH(AH69,'Federal Tax Tables New'!$A$33:$A$40,1),3)),0)))</f>
        <v/>
      </c>
      <c r="AK69" s="79" t="str">
        <f>IF(OR(ISBLANK($A69),$A69=""),"",MAX(IF($Z69=1,CHOOSE(AB69,CHOOSE(AA69,0,INDEX('Federal Tax Tables New'!$F$33:$I$40,MATCH(AH69,'Federal Tax Tables New'!$F$33:$F$40,1),4),INDEX('Federal Tax Tables New'!$F$22:$I$29,MATCH(AH69,'Federal Tax Tables New'!$F$22:$F$29,1),4),INDEX('Federal Tax Tables New'!$F$44:$I$51,MATCH(AH69,'Federal Tax Tables New'!$F$44:$F$51,1),4)),CHOOSE(AA69,0,INDEX('Federal Tax Tables New'!$K$33:$N$40,MATCH(AH69,'Federal Tax Tables New'!$K$33:$K$40,1),4),INDEX('Federal Tax Tables New'!$K$22:$N$29,MATCH(AH69,'Federal Tax Tables New'!$K$22:$K$29,1),4),INDEX('Federal Tax Tables New'!$K$44:$N$51,MATCH(AH69,'Federal Tax Tables New'!$K$44:$K$51,1),4))),0),IF($Z69=2,CHOOSE(AA69,0,INDEX('Federal Tax Tables New'!$A$33:$D$40,MATCH(AH69,'Federal Tax Tables New'!$A$33:$A$40,1),4),INDEX('Federal Tax Tables New'!$A$22:$D$29,MATCH(AH69,'Federal Tax Tables New'!$A$22:$A$29,1),4),INDEX('Federal Tax Tables New'!$A$33:$D$40,MATCH(AH69,'Federal Tax Tables New'!$A$33:$A$40,1),4)),0)))</f>
        <v/>
      </c>
      <c r="AL69" s="51" t="str">
        <f t="shared" si="6"/>
        <v/>
      </c>
      <c r="AM69" s="51" t="str">
        <f>IF(OR(ISBLANK($A69),$A69=""),"",CHOOSE(Z69,INDEX('Employee Register'!Q:Q,MATCH($A69,'Employee Register'!A:A,0))*'Federal Tax Tables New'!$H$5+INDEX('Employee Register'!R:R,MATCH($A69,'Employee Register'!A:A,0))*'Federal Tax Tables New'!$H$6,0))</f>
        <v/>
      </c>
      <c r="AN69" s="51" t="str">
        <f t="shared" si="9"/>
        <v/>
      </c>
      <c r="AO69" s="139" t="str">
        <f>IF(OR(ISBLANK($A69),$A69=""),"",IF(OR(M69=0,AA69=1),0,CHOOSE(Z69,INDEX('Employee Register'!T:T,MATCH($A69,'Employee Register'!A:A,0)),INDEX('Employee Register'!N:N,MATCH($A69,'Employee Register'!A:A,0)))))</f>
        <v/>
      </c>
      <c r="AP69" s="51" t="str">
        <f>IF(OR(ISBLANK($A69),$A69=""),"",CHOOSE(AC69,0,(M69-O69)*Settings!$B$18))</f>
        <v/>
      </c>
      <c r="AQ69" s="84" t="str">
        <f t="shared" si="10"/>
        <v/>
      </c>
      <c r="AS69" s="151"/>
    </row>
    <row r="70" spans="1:45" s="204" customFormat="1" ht="15" customHeight="1" x14ac:dyDescent="0.2">
      <c r="A70" s="82"/>
      <c r="B70" s="50" t="str">
        <f>IF(OR(ISBLANK($A70),$A70=""),"",INDEX('Employee Register'!B:B,MATCH($A70,'Employee Register'!A:A,0),1))</f>
        <v/>
      </c>
      <c r="C70" s="46"/>
      <c r="D70" s="46"/>
      <c r="E70" s="29"/>
      <c r="F70" s="29"/>
      <c r="G70" s="29"/>
      <c r="H70" s="29"/>
      <c r="I70" s="47"/>
      <c r="J70" s="48"/>
      <c r="K70" s="48"/>
      <c r="L70" s="48"/>
      <c r="M70" s="83" t="str">
        <f>IF(OR(ISBLANK($A70),$A70=""),"",SUM($E70:$H70)*INDEX('Employee Register'!G:G,MATCH($A70,'Employee Register'!A:A,0),1)+IF(OR($X70,ISBLANK($X70)),$I70,0)*INDEX('Employee Register'!H:H,MATCH($A70,'Employee Register'!A:A,0),1)+J70)</f>
        <v/>
      </c>
      <c r="N70" s="83" t="str">
        <f>IF(OR(ISBLANK($A70),$A70=""),"",(M70-J70)*INDEX('Employee Register'!U:U,MATCH($A70,'Employee Register'!A:A,0),1))</f>
        <v/>
      </c>
      <c r="O70" s="142" t="str">
        <f>IF(OR(ISBLANK($A70),$A70=""),"",IF(M70=0,0,INDEX('Employee Register'!V:V,MATCH($A70,'Employee Register'!A:A,0),1)))</f>
        <v/>
      </c>
      <c r="P70" s="142" t="str">
        <f>IF(OR(ISBLANK($A70),$A70=""),"",IF(M70=0,0,INDEX('Employee Register'!W:W,MATCH($A70,'Employee Register'!A:A,0),1)+K70))</f>
        <v/>
      </c>
      <c r="Q70" s="83" t="str">
        <f t="shared" ref="Q70:Q101" si="11">IF(OR(ISBLANK($A70),$A70=""),"",CHOOSE(Z70,AN70/AG70,AL70/AG70)+AO70)</f>
        <v/>
      </c>
      <c r="R70" s="83" t="str">
        <f>IF(OR(ISBLANK($A70),$A70=""),"",INDEX('Employee Register'!Y:Y,MATCH($A70,'Employee Register'!A:A,0))*$Y70)</f>
        <v/>
      </c>
      <c r="S70" s="83" t="str">
        <f>IF(OR(ISBLANK($A70),$A70=""),"",INDEX('Employee Register'!Z:Z,MATCH($A70,'Employee Register'!A:A,0))*$Y70)</f>
        <v/>
      </c>
      <c r="T70" s="83" t="str">
        <f>IF(OR(ISBLANK($A70),$A70=""),"",IF(SUMIF($A$6:$A70,A70,$AP$6:$AP70)&lt;='Federal Tax Tables New'!$N$5,AP70,IF('Federal Tax Tables New'!$N$5-SUMIF($A$6:$A70,A70,$AP$6:$AP70)+AP70&lt;=0,0,'Federal Tax Tables New'!$N$5-SUMIF($A$6:$A70,A70,$AP$6:$AP70)+AP70)))</f>
        <v/>
      </c>
      <c r="U70" s="83" t="str">
        <f>IF(OR(ISBLANK($A70),$A70=""),"",CHOOSE(AC70,0,$M70*Settings!$B$19))</f>
        <v/>
      </c>
      <c r="V70" s="142" t="str">
        <f>IF(OR(ISBLANK($A70),$A70=""),"",IF(M70=0,0,INDEX('Employee Register'!$AA:$AA,MATCH($A70,'Employee Register'!$A:$A,0),1)))</f>
        <v/>
      </c>
      <c r="W70" s="142" t="str">
        <f>IF(OR(ISBLANK($A70),$A70=""),"",IF(M70=0,0,INDEX('Employee Register'!$AB:$AB,MATCH($A70,'Employee Register'!$A:$A,0),1)))</f>
        <v/>
      </c>
      <c r="X70" s="49" t="str">
        <f>IF(OR(ISBLANK($A70),$A70=""),"",INDEX('Employee Register'!I:I,MATCH($A70,'Employee Register'!A:A,0))="No")</f>
        <v/>
      </c>
      <c r="Y70" s="51" t="str">
        <f t="shared" si="5"/>
        <v/>
      </c>
      <c r="Z70" s="49" t="str">
        <f>IF(OR(ISBLANK($A70),$A70=""),"",MATCH(INDEX('Employee Register'!K:K,MATCH($A70,'Employee Register'!A:A,0)),Settings!$A$2:$A$3,0))</f>
        <v/>
      </c>
      <c r="AA70" s="49" t="str">
        <f>IF(OR(ISBLANK($A70),$A70=""),"",CHOOSE(Z70,MATCH(INDEX('Employee Register'!O:O,MATCH($A70,'Employee Register'!A:A,0)),Settings!$A$6:$A$9,0),MATCH(INDEX('Employee Register'!L:L,MATCH($A70,'Employee Register'!A:A,0)),Settings!$A$12:$A$15,0)))</f>
        <v/>
      </c>
      <c r="AB70" s="49" t="str">
        <f>IF(OR(ISBLANK($A70),$A70=""),"",CHOOSE(Z70,MATCH(INDEX('Employee Register'!P:P,MATCH($A70,'Employee Register'!A:A,0)),Settings!$A$22:$A$23,0),0))</f>
        <v/>
      </c>
      <c r="AC70" s="49" t="str">
        <f>IF(OR(ISBLANK($A70),$A70=""),"",MATCH(INDEX('Employee Register'!X:X,MATCH($A70,'Employee Register'!A:A,0)),Settings!$A$26:$A$27,0))</f>
        <v/>
      </c>
      <c r="AD70" s="49" t="str">
        <f>IF(OR(ISBLANK($A70),$A70=""),"",IF(Z70=2,INDEX('Employee Register'!M:M,MATCH($A70,'Employee Register'!A:A,0)),0))</f>
        <v/>
      </c>
      <c r="AE70" s="78" t="str">
        <f>IF(OR(ISBLANK($A70),$A70=""),"",$AD70*INDEX('Federal Tax Tables New'!$B$56:$B$63,MATCH(INDEX('Employee Register'!J:J,MATCH($A70,'Employee Register'!A:A,0)),'Federal Tax Tables New'!$A$56:$A$63,0),1))</f>
        <v/>
      </c>
      <c r="AF70" s="51" t="str">
        <f t="shared" ref="AF70:AF101" si="12">IF(OR(ISBLANK($A70),$A70=""),"",MAX($Y70-$AE70,0))</f>
        <v/>
      </c>
      <c r="AG70" s="49" t="str">
        <f>IF(OR(ISBLANK($A70),$A70=""),"",INDEX('Federal Tax Tables New'!$C$56:$C$63,MATCH(INDEX('Employee Register'!J:J,MATCH($A70,'Employee Register'!A:A,0)),'Federal Tax Tables New'!$A$56:$A$63,0),1))</f>
        <v/>
      </c>
      <c r="AH70" s="139" t="str">
        <f>IF(OR(ISBLANK($A70),$A70=""),"",IF(AF70&lt;CHOOSE(Z70,INDEX('Employee Register'!S:S,MATCH($A70,'Employee Register'!A:A,0)),0),0,AF70*AG70-CHOOSE(Z70,INDEX('Employee Register'!S:S,MATCH($A70,'Employee Register'!A:A,0))*AG70,0)))</f>
        <v/>
      </c>
      <c r="AI70" s="51" t="str">
        <f>IF(OR(ISBLANK($A70),$A70=""),"",MAX(IF($Z70=1,CHOOSE(AB70,CHOOSE(AA70,0,INDEX('Federal Tax Tables New'!$F$33:$I$40,MATCH(AH70,'Federal Tax Tables New'!$F$33:$F$40,1),1),INDEX('Federal Tax Tables New'!$F$22:$I$29,MATCH(AH70,'Federal Tax Tables New'!$F$22:$F$29,1),1),INDEX('Federal Tax Tables New'!$F$44:$I$51,MATCH(AH70,'Federal Tax Tables New'!$F$44:$F$51,1),1)),CHOOSE(AA70,0,INDEX('Federal Tax Tables New'!$K$33:$N$40,MATCH(AH70,'Federal Tax Tables New'!$K$33:$K$40,1),1),INDEX('Federal Tax Tables New'!$K$22:$N$29,MATCH(AH70,'Federal Tax Tables New'!$K$22:$K$29,1),1),INDEX('Federal Tax Tables New'!$K$44:$N$51,MATCH(AH70,'Federal Tax Tables New'!$K$44:$K$51,1),1))),0),IF($Z70=2,CHOOSE(AA70,0,INDEX('Federal Tax Tables New'!$A$33:$D$40,MATCH(AH70,'Federal Tax Tables New'!$A$33:$A$40,1),1),INDEX('Federal Tax Tables New'!$A$22:$D$29,MATCH(AH70,'Federal Tax Tables New'!$A$22:$A$29,1),1),INDEX('Federal Tax Tables New'!$A$33:$D$40,MATCH(AH70,'Federal Tax Tables New'!$A$33:$A$40,1),1)),0)))</f>
        <v/>
      </c>
      <c r="AJ70" s="51" t="str">
        <f>IF(OR(ISBLANK($A70),$A70=""),"",MAX(IF($Z70=1,CHOOSE(AB70,CHOOSE(AA70,0,INDEX('Federal Tax Tables New'!$F$33:$I$40,MATCH(AH70,'Federal Tax Tables New'!$F$33:$F$40,1),3),INDEX('Federal Tax Tables New'!$F$22:$I$29,MATCH(AH70,'Federal Tax Tables New'!$F$22:$F$29,1),3),INDEX('Federal Tax Tables New'!$F$44:$I$51,MATCH(AH70,'Federal Tax Tables New'!$F$44:$F$51,1),3)),CHOOSE(AA70,0,INDEX('Federal Tax Tables New'!$K$33:$N$40,MATCH(AH70,'Federal Tax Tables New'!$K$33:$K$40,1),3),INDEX('Federal Tax Tables New'!$K$22:$N$29,MATCH(AH70,'Federal Tax Tables New'!$K$22:$K$29,1),3),INDEX('Federal Tax Tables New'!$K$44:$N$51,MATCH(AH70,'Federal Tax Tables New'!$K$44:$K$51,1),3))),0),IF($Z70=2,CHOOSE(AA70,0,INDEX('Federal Tax Tables New'!$A$33:$D$40,MATCH(AH70,'Federal Tax Tables New'!$A$33:$A$40,1),3),INDEX('Federal Tax Tables New'!$A$22:$D$29,MATCH(AH70,'Federal Tax Tables New'!$A$22:$A$29,1),3),INDEX('Federal Tax Tables New'!$A$33:$D$40,MATCH(AH70,'Federal Tax Tables New'!$A$33:$A$40,1),3)),0)))</f>
        <v/>
      </c>
      <c r="AK70" s="79" t="str">
        <f>IF(OR(ISBLANK($A70),$A70=""),"",MAX(IF($Z70=1,CHOOSE(AB70,CHOOSE(AA70,0,INDEX('Federal Tax Tables New'!$F$33:$I$40,MATCH(AH70,'Federal Tax Tables New'!$F$33:$F$40,1),4),INDEX('Federal Tax Tables New'!$F$22:$I$29,MATCH(AH70,'Federal Tax Tables New'!$F$22:$F$29,1),4),INDEX('Federal Tax Tables New'!$F$44:$I$51,MATCH(AH70,'Federal Tax Tables New'!$F$44:$F$51,1),4)),CHOOSE(AA70,0,INDEX('Federal Tax Tables New'!$K$33:$N$40,MATCH(AH70,'Federal Tax Tables New'!$K$33:$K$40,1),4),INDEX('Federal Tax Tables New'!$K$22:$N$29,MATCH(AH70,'Federal Tax Tables New'!$K$22:$K$29,1),4),INDEX('Federal Tax Tables New'!$K$44:$N$51,MATCH(AH70,'Federal Tax Tables New'!$K$44:$K$51,1),4))),0),IF($Z70=2,CHOOSE(AA70,0,INDEX('Federal Tax Tables New'!$A$33:$D$40,MATCH(AH70,'Federal Tax Tables New'!$A$33:$A$40,1),4),INDEX('Federal Tax Tables New'!$A$22:$D$29,MATCH(AH70,'Federal Tax Tables New'!$A$22:$A$29,1),4),INDEX('Federal Tax Tables New'!$A$33:$D$40,MATCH(AH70,'Federal Tax Tables New'!$A$33:$A$40,1),4)),0)))</f>
        <v/>
      </c>
      <c r="AL70" s="51" t="str">
        <f t="shared" si="6"/>
        <v/>
      </c>
      <c r="AM70" s="51" t="str">
        <f>IF(OR(ISBLANK($A70),$A70=""),"",CHOOSE(Z70,INDEX('Employee Register'!Q:Q,MATCH($A70,'Employee Register'!A:A,0))*'Federal Tax Tables New'!$H$5+INDEX('Employee Register'!R:R,MATCH($A70,'Employee Register'!A:A,0))*'Federal Tax Tables New'!$H$6,0))</f>
        <v/>
      </c>
      <c r="AN70" s="51" t="str">
        <f t="shared" ref="AN70:AN101" si="13">IF(OR(ISBLANK($A70),$A70=""),"",CHOOSE(Z70,MAX(AL70-AM70,0),0))</f>
        <v/>
      </c>
      <c r="AO70" s="139" t="str">
        <f>IF(OR(ISBLANK($A70),$A70=""),"",IF(OR(M70=0,AA70=1),0,CHOOSE(Z70,INDEX('Employee Register'!T:T,MATCH($A70,'Employee Register'!A:A,0)),INDEX('Employee Register'!N:N,MATCH($A70,'Employee Register'!A:A,0)))))</f>
        <v/>
      </c>
      <c r="AP70" s="51" t="str">
        <f>IF(OR(ISBLANK($A70),$A70=""),"",CHOOSE(AC70,0,(M70-O70)*Settings!$B$18))</f>
        <v/>
      </c>
      <c r="AQ70" s="84" t="str">
        <f t="shared" ref="AQ70:AQ101" si="14">IF(OR(ISBLANK($A70),$A70=""),"",MAX(L70+M70-N70-O70-P70-Q70-R70-S70-T70-U70-V70-W70,0))</f>
        <v/>
      </c>
      <c r="AS70" s="151"/>
    </row>
    <row r="71" spans="1:45" s="204" customFormat="1" ht="15" customHeight="1" x14ac:dyDescent="0.2">
      <c r="A71" s="82"/>
      <c r="B71" s="50" t="str">
        <f>IF(OR(ISBLANK($A71),$A71=""),"",INDEX('Employee Register'!B:B,MATCH($A71,'Employee Register'!A:A,0),1))</f>
        <v/>
      </c>
      <c r="C71" s="46"/>
      <c r="D71" s="46"/>
      <c r="E71" s="29"/>
      <c r="F71" s="29"/>
      <c r="G71" s="29"/>
      <c r="H71" s="29"/>
      <c r="I71" s="47"/>
      <c r="J71" s="48"/>
      <c r="K71" s="48"/>
      <c r="L71" s="48"/>
      <c r="M71" s="83" t="str">
        <f>IF(OR(ISBLANK($A71),$A71=""),"",SUM($E71:$H71)*INDEX('Employee Register'!G:G,MATCH($A71,'Employee Register'!A:A,0),1)+IF(OR($X71,ISBLANK($X71)),$I71,0)*INDEX('Employee Register'!H:H,MATCH($A71,'Employee Register'!A:A,0),1)+J71)</f>
        <v/>
      </c>
      <c r="N71" s="83" t="str">
        <f>IF(OR(ISBLANK($A71),$A71=""),"",(M71-J71)*INDEX('Employee Register'!U:U,MATCH($A71,'Employee Register'!A:A,0),1))</f>
        <v/>
      </c>
      <c r="O71" s="142" t="str">
        <f>IF(OR(ISBLANK($A71),$A71=""),"",IF(M71=0,0,INDEX('Employee Register'!V:V,MATCH($A71,'Employee Register'!A:A,0),1)))</f>
        <v/>
      </c>
      <c r="P71" s="142" t="str">
        <f>IF(OR(ISBLANK($A71),$A71=""),"",IF(M71=0,0,INDEX('Employee Register'!W:W,MATCH($A71,'Employee Register'!A:A,0),1)+K71))</f>
        <v/>
      </c>
      <c r="Q71" s="83" t="str">
        <f t="shared" si="11"/>
        <v/>
      </c>
      <c r="R71" s="83" t="str">
        <f>IF(OR(ISBLANK($A71),$A71=""),"",INDEX('Employee Register'!Y:Y,MATCH($A71,'Employee Register'!A:A,0))*$Y71)</f>
        <v/>
      </c>
      <c r="S71" s="83" t="str">
        <f>IF(OR(ISBLANK($A71),$A71=""),"",INDEX('Employee Register'!Z:Z,MATCH($A71,'Employee Register'!A:A,0))*$Y71)</f>
        <v/>
      </c>
      <c r="T71" s="83" t="str">
        <f>IF(OR(ISBLANK($A71),$A71=""),"",IF(SUMIF($A$6:$A71,A71,$AP$6:$AP71)&lt;='Federal Tax Tables New'!$N$5,AP71,IF('Federal Tax Tables New'!$N$5-SUMIF($A$6:$A71,A71,$AP$6:$AP71)+AP71&lt;=0,0,'Federal Tax Tables New'!$N$5-SUMIF($A$6:$A71,A71,$AP$6:$AP71)+AP71)))</f>
        <v/>
      </c>
      <c r="U71" s="83" t="str">
        <f>IF(OR(ISBLANK($A71),$A71=""),"",CHOOSE(AC71,0,$M71*Settings!$B$19))</f>
        <v/>
      </c>
      <c r="V71" s="142" t="str">
        <f>IF(OR(ISBLANK($A71),$A71=""),"",IF(M71=0,0,INDEX('Employee Register'!$AA:$AA,MATCH($A71,'Employee Register'!$A:$A,0),1)))</f>
        <v/>
      </c>
      <c r="W71" s="142" t="str">
        <f>IF(OR(ISBLANK($A71),$A71=""),"",IF(M71=0,0,INDEX('Employee Register'!$AB:$AB,MATCH($A71,'Employee Register'!$A:$A,0),1)))</f>
        <v/>
      </c>
      <c r="X71" s="49" t="str">
        <f>IF(OR(ISBLANK($A71),$A71=""),"",INDEX('Employee Register'!I:I,MATCH($A71,'Employee Register'!A:A,0))="No")</f>
        <v/>
      </c>
      <c r="Y71" s="51" t="str">
        <f t="shared" ref="Y71:Y134" si="15">IF(OR(ISBLANK($A71),$A71=""),"",$M71-$N71-$O71-$P71)</f>
        <v/>
      </c>
      <c r="Z71" s="49" t="str">
        <f>IF(OR(ISBLANK($A71),$A71=""),"",MATCH(INDEX('Employee Register'!K:K,MATCH($A71,'Employee Register'!A:A,0)),Settings!$A$2:$A$3,0))</f>
        <v/>
      </c>
      <c r="AA71" s="49" t="str">
        <f>IF(OR(ISBLANK($A71),$A71=""),"",CHOOSE(Z71,MATCH(INDEX('Employee Register'!O:O,MATCH($A71,'Employee Register'!A:A,0)),Settings!$A$6:$A$9,0),MATCH(INDEX('Employee Register'!L:L,MATCH($A71,'Employee Register'!A:A,0)),Settings!$A$12:$A$15,0)))</f>
        <v/>
      </c>
      <c r="AB71" s="49" t="str">
        <f>IF(OR(ISBLANK($A71),$A71=""),"",CHOOSE(Z71,MATCH(INDEX('Employee Register'!P:P,MATCH($A71,'Employee Register'!A:A,0)),Settings!$A$22:$A$23,0),0))</f>
        <v/>
      </c>
      <c r="AC71" s="49" t="str">
        <f>IF(OR(ISBLANK($A71),$A71=""),"",MATCH(INDEX('Employee Register'!X:X,MATCH($A71,'Employee Register'!A:A,0)),Settings!$A$26:$A$27,0))</f>
        <v/>
      </c>
      <c r="AD71" s="49" t="str">
        <f>IF(OR(ISBLANK($A71),$A71=""),"",IF(Z71=2,INDEX('Employee Register'!M:M,MATCH($A71,'Employee Register'!A:A,0)),0))</f>
        <v/>
      </c>
      <c r="AE71" s="78" t="str">
        <f>IF(OR(ISBLANK($A71),$A71=""),"",$AD71*INDEX('Federal Tax Tables New'!$B$56:$B$63,MATCH(INDEX('Employee Register'!J:J,MATCH($A71,'Employee Register'!A:A,0)),'Federal Tax Tables New'!$A$56:$A$63,0),1))</f>
        <v/>
      </c>
      <c r="AF71" s="51" t="str">
        <f t="shared" si="12"/>
        <v/>
      </c>
      <c r="AG71" s="49" t="str">
        <f>IF(OR(ISBLANK($A71),$A71=""),"",INDEX('Federal Tax Tables New'!$C$56:$C$63,MATCH(INDEX('Employee Register'!J:J,MATCH($A71,'Employee Register'!A:A,0)),'Federal Tax Tables New'!$A$56:$A$63,0),1))</f>
        <v/>
      </c>
      <c r="AH71" s="139" t="str">
        <f>IF(OR(ISBLANK($A71),$A71=""),"",IF(AF71&lt;CHOOSE(Z71,INDEX('Employee Register'!S:S,MATCH($A71,'Employee Register'!A:A,0)),0),0,AF71*AG71-CHOOSE(Z71,INDEX('Employee Register'!S:S,MATCH($A71,'Employee Register'!A:A,0))*AG71,0)))</f>
        <v/>
      </c>
      <c r="AI71" s="51" t="str">
        <f>IF(OR(ISBLANK($A71),$A71=""),"",MAX(IF($Z71=1,CHOOSE(AB71,CHOOSE(AA71,0,INDEX('Federal Tax Tables New'!$F$33:$I$40,MATCH(AH71,'Federal Tax Tables New'!$F$33:$F$40,1),1),INDEX('Federal Tax Tables New'!$F$22:$I$29,MATCH(AH71,'Federal Tax Tables New'!$F$22:$F$29,1),1),INDEX('Federal Tax Tables New'!$F$44:$I$51,MATCH(AH71,'Federal Tax Tables New'!$F$44:$F$51,1),1)),CHOOSE(AA71,0,INDEX('Federal Tax Tables New'!$K$33:$N$40,MATCH(AH71,'Federal Tax Tables New'!$K$33:$K$40,1),1),INDEX('Federal Tax Tables New'!$K$22:$N$29,MATCH(AH71,'Federal Tax Tables New'!$K$22:$K$29,1),1),INDEX('Federal Tax Tables New'!$K$44:$N$51,MATCH(AH71,'Federal Tax Tables New'!$K$44:$K$51,1),1))),0),IF($Z71=2,CHOOSE(AA71,0,INDEX('Federal Tax Tables New'!$A$33:$D$40,MATCH(AH71,'Federal Tax Tables New'!$A$33:$A$40,1),1),INDEX('Federal Tax Tables New'!$A$22:$D$29,MATCH(AH71,'Federal Tax Tables New'!$A$22:$A$29,1),1),INDEX('Federal Tax Tables New'!$A$33:$D$40,MATCH(AH71,'Federal Tax Tables New'!$A$33:$A$40,1),1)),0)))</f>
        <v/>
      </c>
      <c r="AJ71" s="51" t="str">
        <f>IF(OR(ISBLANK($A71),$A71=""),"",MAX(IF($Z71=1,CHOOSE(AB71,CHOOSE(AA71,0,INDEX('Federal Tax Tables New'!$F$33:$I$40,MATCH(AH71,'Federal Tax Tables New'!$F$33:$F$40,1),3),INDEX('Federal Tax Tables New'!$F$22:$I$29,MATCH(AH71,'Federal Tax Tables New'!$F$22:$F$29,1),3),INDEX('Federal Tax Tables New'!$F$44:$I$51,MATCH(AH71,'Federal Tax Tables New'!$F$44:$F$51,1),3)),CHOOSE(AA71,0,INDEX('Federal Tax Tables New'!$K$33:$N$40,MATCH(AH71,'Federal Tax Tables New'!$K$33:$K$40,1),3),INDEX('Federal Tax Tables New'!$K$22:$N$29,MATCH(AH71,'Federal Tax Tables New'!$K$22:$K$29,1),3),INDEX('Federal Tax Tables New'!$K$44:$N$51,MATCH(AH71,'Federal Tax Tables New'!$K$44:$K$51,1),3))),0),IF($Z71=2,CHOOSE(AA71,0,INDEX('Federal Tax Tables New'!$A$33:$D$40,MATCH(AH71,'Federal Tax Tables New'!$A$33:$A$40,1),3),INDEX('Federal Tax Tables New'!$A$22:$D$29,MATCH(AH71,'Federal Tax Tables New'!$A$22:$A$29,1),3),INDEX('Federal Tax Tables New'!$A$33:$D$40,MATCH(AH71,'Federal Tax Tables New'!$A$33:$A$40,1),3)),0)))</f>
        <v/>
      </c>
      <c r="AK71" s="79" t="str">
        <f>IF(OR(ISBLANK($A71),$A71=""),"",MAX(IF($Z71=1,CHOOSE(AB71,CHOOSE(AA71,0,INDEX('Federal Tax Tables New'!$F$33:$I$40,MATCH(AH71,'Federal Tax Tables New'!$F$33:$F$40,1),4),INDEX('Federal Tax Tables New'!$F$22:$I$29,MATCH(AH71,'Federal Tax Tables New'!$F$22:$F$29,1),4),INDEX('Federal Tax Tables New'!$F$44:$I$51,MATCH(AH71,'Federal Tax Tables New'!$F$44:$F$51,1),4)),CHOOSE(AA71,0,INDEX('Federal Tax Tables New'!$K$33:$N$40,MATCH(AH71,'Federal Tax Tables New'!$K$33:$K$40,1),4),INDEX('Federal Tax Tables New'!$K$22:$N$29,MATCH(AH71,'Federal Tax Tables New'!$K$22:$K$29,1),4),INDEX('Federal Tax Tables New'!$K$44:$N$51,MATCH(AH71,'Federal Tax Tables New'!$K$44:$K$51,1),4))),0),IF($Z71=2,CHOOSE(AA71,0,INDEX('Federal Tax Tables New'!$A$33:$D$40,MATCH(AH71,'Federal Tax Tables New'!$A$33:$A$40,1),4),INDEX('Federal Tax Tables New'!$A$22:$D$29,MATCH(AH71,'Federal Tax Tables New'!$A$22:$A$29,1),4),INDEX('Federal Tax Tables New'!$A$33:$D$40,MATCH(AH71,'Federal Tax Tables New'!$A$33:$A$40,1),4)),0)))</f>
        <v/>
      </c>
      <c r="AL71" s="51" t="str">
        <f t="shared" ref="AL71:AL134" si="16">IF(OR(ISBLANK($A71),$A71=""),"",(AH71-AI71)*AK71+AJ71)</f>
        <v/>
      </c>
      <c r="AM71" s="51" t="str">
        <f>IF(OR(ISBLANK($A71),$A71=""),"",CHOOSE(Z71,INDEX('Employee Register'!Q:Q,MATCH($A71,'Employee Register'!A:A,0))*'Federal Tax Tables New'!$H$5+INDEX('Employee Register'!R:R,MATCH($A71,'Employee Register'!A:A,0))*'Federal Tax Tables New'!$H$6,0))</f>
        <v/>
      </c>
      <c r="AN71" s="51" t="str">
        <f t="shared" si="13"/>
        <v/>
      </c>
      <c r="AO71" s="139" t="str">
        <f>IF(OR(ISBLANK($A71),$A71=""),"",IF(OR(M71=0,AA71=1),0,CHOOSE(Z71,INDEX('Employee Register'!T:T,MATCH($A71,'Employee Register'!A:A,0)),INDEX('Employee Register'!N:N,MATCH($A71,'Employee Register'!A:A,0)))))</f>
        <v/>
      </c>
      <c r="AP71" s="51" t="str">
        <f>IF(OR(ISBLANK($A71),$A71=""),"",CHOOSE(AC71,0,(M71-O71)*Settings!$B$18))</f>
        <v/>
      </c>
      <c r="AQ71" s="84" t="str">
        <f t="shared" si="14"/>
        <v/>
      </c>
      <c r="AS71" s="151"/>
    </row>
    <row r="72" spans="1:45" s="204" customFormat="1" ht="15" customHeight="1" x14ac:dyDescent="0.2">
      <c r="A72" s="82"/>
      <c r="B72" s="50" t="str">
        <f>IF(OR(ISBLANK($A72),$A72=""),"",INDEX('Employee Register'!B:B,MATCH($A72,'Employee Register'!A:A,0),1))</f>
        <v/>
      </c>
      <c r="C72" s="46"/>
      <c r="D72" s="46"/>
      <c r="E72" s="29"/>
      <c r="F72" s="29"/>
      <c r="G72" s="29"/>
      <c r="H72" s="29"/>
      <c r="I72" s="47"/>
      <c r="J72" s="48"/>
      <c r="K72" s="48"/>
      <c r="L72" s="48"/>
      <c r="M72" s="83" t="str">
        <f>IF(OR(ISBLANK($A72),$A72=""),"",SUM($E72:$H72)*INDEX('Employee Register'!G:G,MATCH($A72,'Employee Register'!A:A,0),1)+IF(OR($X72,ISBLANK($X72)),$I72,0)*INDEX('Employee Register'!H:H,MATCH($A72,'Employee Register'!A:A,0),1)+J72)</f>
        <v/>
      </c>
      <c r="N72" s="83" t="str">
        <f>IF(OR(ISBLANK($A72),$A72=""),"",(M72-J72)*INDEX('Employee Register'!U:U,MATCH($A72,'Employee Register'!A:A,0),1))</f>
        <v/>
      </c>
      <c r="O72" s="142" t="str">
        <f>IF(OR(ISBLANK($A72),$A72=""),"",IF(M72=0,0,INDEX('Employee Register'!V:V,MATCH($A72,'Employee Register'!A:A,0),1)))</f>
        <v/>
      </c>
      <c r="P72" s="142" t="str">
        <f>IF(OR(ISBLANK($A72),$A72=""),"",IF(M72=0,0,INDEX('Employee Register'!W:W,MATCH($A72,'Employee Register'!A:A,0),1)+K72))</f>
        <v/>
      </c>
      <c r="Q72" s="83" t="str">
        <f t="shared" si="11"/>
        <v/>
      </c>
      <c r="R72" s="83" t="str">
        <f>IF(OR(ISBLANK($A72),$A72=""),"",INDEX('Employee Register'!Y:Y,MATCH($A72,'Employee Register'!A:A,0))*$Y72)</f>
        <v/>
      </c>
      <c r="S72" s="83" t="str">
        <f>IF(OR(ISBLANK($A72),$A72=""),"",INDEX('Employee Register'!Z:Z,MATCH($A72,'Employee Register'!A:A,0))*$Y72)</f>
        <v/>
      </c>
      <c r="T72" s="83" t="str">
        <f>IF(OR(ISBLANK($A72),$A72=""),"",IF(SUMIF($A$6:$A72,A72,$AP$6:$AP72)&lt;='Federal Tax Tables New'!$N$5,AP72,IF('Federal Tax Tables New'!$N$5-SUMIF($A$6:$A72,A72,$AP$6:$AP72)+AP72&lt;=0,0,'Federal Tax Tables New'!$N$5-SUMIF($A$6:$A72,A72,$AP$6:$AP72)+AP72)))</f>
        <v/>
      </c>
      <c r="U72" s="83" t="str">
        <f>IF(OR(ISBLANK($A72),$A72=""),"",CHOOSE(AC72,0,$M72*Settings!$B$19))</f>
        <v/>
      </c>
      <c r="V72" s="142" t="str">
        <f>IF(OR(ISBLANK($A72),$A72=""),"",IF(M72=0,0,INDEX('Employee Register'!$AA:$AA,MATCH($A72,'Employee Register'!$A:$A,0),1)))</f>
        <v/>
      </c>
      <c r="W72" s="142" t="str">
        <f>IF(OR(ISBLANK($A72),$A72=""),"",IF(M72=0,0,INDEX('Employee Register'!$AB:$AB,MATCH($A72,'Employee Register'!$A:$A,0),1)))</f>
        <v/>
      </c>
      <c r="X72" s="49" t="str">
        <f>IF(OR(ISBLANK($A72),$A72=""),"",INDEX('Employee Register'!I:I,MATCH($A72,'Employee Register'!A:A,0))="No")</f>
        <v/>
      </c>
      <c r="Y72" s="51" t="str">
        <f t="shared" si="15"/>
        <v/>
      </c>
      <c r="Z72" s="49" t="str">
        <f>IF(OR(ISBLANK($A72),$A72=""),"",MATCH(INDEX('Employee Register'!K:K,MATCH($A72,'Employee Register'!A:A,0)),Settings!$A$2:$A$3,0))</f>
        <v/>
      </c>
      <c r="AA72" s="49" t="str">
        <f>IF(OR(ISBLANK($A72),$A72=""),"",CHOOSE(Z72,MATCH(INDEX('Employee Register'!O:O,MATCH($A72,'Employee Register'!A:A,0)),Settings!$A$6:$A$9,0),MATCH(INDEX('Employee Register'!L:L,MATCH($A72,'Employee Register'!A:A,0)),Settings!$A$12:$A$15,0)))</f>
        <v/>
      </c>
      <c r="AB72" s="49" t="str">
        <f>IF(OR(ISBLANK($A72),$A72=""),"",CHOOSE(Z72,MATCH(INDEX('Employee Register'!P:P,MATCH($A72,'Employee Register'!A:A,0)),Settings!$A$22:$A$23,0),0))</f>
        <v/>
      </c>
      <c r="AC72" s="49" t="str">
        <f>IF(OR(ISBLANK($A72),$A72=""),"",MATCH(INDEX('Employee Register'!X:X,MATCH($A72,'Employee Register'!A:A,0)),Settings!$A$26:$A$27,0))</f>
        <v/>
      </c>
      <c r="AD72" s="49" t="str">
        <f>IF(OR(ISBLANK($A72),$A72=""),"",IF(Z72=2,INDEX('Employee Register'!M:M,MATCH($A72,'Employee Register'!A:A,0)),0))</f>
        <v/>
      </c>
      <c r="AE72" s="78" t="str">
        <f>IF(OR(ISBLANK($A72),$A72=""),"",$AD72*INDEX('Federal Tax Tables New'!$B$56:$B$63,MATCH(INDEX('Employee Register'!J:J,MATCH($A72,'Employee Register'!A:A,0)),'Federal Tax Tables New'!$A$56:$A$63,0),1))</f>
        <v/>
      </c>
      <c r="AF72" s="51" t="str">
        <f t="shared" si="12"/>
        <v/>
      </c>
      <c r="AG72" s="49" t="str">
        <f>IF(OR(ISBLANK($A72),$A72=""),"",INDEX('Federal Tax Tables New'!$C$56:$C$63,MATCH(INDEX('Employee Register'!J:J,MATCH($A72,'Employee Register'!A:A,0)),'Federal Tax Tables New'!$A$56:$A$63,0),1))</f>
        <v/>
      </c>
      <c r="AH72" s="139" t="str">
        <f>IF(OR(ISBLANK($A72),$A72=""),"",IF(AF72&lt;CHOOSE(Z72,INDEX('Employee Register'!S:S,MATCH($A72,'Employee Register'!A:A,0)),0),0,AF72*AG72-CHOOSE(Z72,INDEX('Employee Register'!S:S,MATCH($A72,'Employee Register'!A:A,0))*AG72,0)))</f>
        <v/>
      </c>
      <c r="AI72" s="51" t="str">
        <f>IF(OR(ISBLANK($A72),$A72=""),"",MAX(IF($Z72=1,CHOOSE(AB72,CHOOSE(AA72,0,INDEX('Federal Tax Tables New'!$F$33:$I$40,MATCH(AH72,'Federal Tax Tables New'!$F$33:$F$40,1),1),INDEX('Federal Tax Tables New'!$F$22:$I$29,MATCH(AH72,'Federal Tax Tables New'!$F$22:$F$29,1),1),INDEX('Federal Tax Tables New'!$F$44:$I$51,MATCH(AH72,'Federal Tax Tables New'!$F$44:$F$51,1),1)),CHOOSE(AA72,0,INDEX('Federal Tax Tables New'!$K$33:$N$40,MATCH(AH72,'Federal Tax Tables New'!$K$33:$K$40,1),1),INDEX('Federal Tax Tables New'!$K$22:$N$29,MATCH(AH72,'Federal Tax Tables New'!$K$22:$K$29,1),1),INDEX('Federal Tax Tables New'!$K$44:$N$51,MATCH(AH72,'Federal Tax Tables New'!$K$44:$K$51,1),1))),0),IF($Z72=2,CHOOSE(AA72,0,INDEX('Federal Tax Tables New'!$A$33:$D$40,MATCH(AH72,'Federal Tax Tables New'!$A$33:$A$40,1),1),INDEX('Federal Tax Tables New'!$A$22:$D$29,MATCH(AH72,'Federal Tax Tables New'!$A$22:$A$29,1),1),INDEX('Federal Tax Tables New'!$A$33:$D$40,MATCH(AH72,'Federal Tax Tables New'!$A$33:$A$40,1),1)),0)))</f>
        <v/>
      </c>
      <c r="AJ72" s="51" t="str">
        <f>IF(OR(ISBLANK($A72),$A72=""),"",MAX(IF($Z72=1,CHOOSE(AB72,CHOOSE(AA72,0,INDEX('Federal Tax Tables New'!$F$33:$I$40,MATCH(AH72,'Federal Tax Tables New'!$F$33:$F$40,1),3),INDEX('Federal Tax Tables New'!$F$22:$I$29,MATCH(AH72,'Federal Tax Tables New'!$F$22:$F$29,1),3),INDEX('Federal Tax Tables New'!$F$44:$I$51,MATCH(AH72,'Federal Tax Tables New'!$F$44:$F$51,1),3)),CHOOSE(AA72,0,INDEX('Federal Tax Tables New'!$K$33:$N$40,MATCH(AH72,'Federal Tax Tables New'!$K$33:$K$40,1),3),INDEX('Federal Tax Tables New'!$K$22:$N$29,MATCH(AH72,'Federal Tax Tables New'!$K$22:$K$29,1),3),INDEX('Federal Tax Tables New'!$K$44:$N$51,MATCH(AH72,'Federal Tax Tables New'!$K$44:$K$51,1),3))),0),IF($Z72=2,CHOOSE(AA72,0,INDEX('Federal Tax Tables New'!$A$33:$D$40,MATCH(AH72,'Federal Tax Tables New'!$A$33:$A$40,1),3),INDEX('Federal Tax Tables New'!$A$22:$D$29,MATCH(AH72,'Federal Tax Tables New'!$A$22:$A$29,1),3),INDEX('Federal Tax Tables New'!$A$33:$D$40,MATCH(AH72,'Federal Tax Tables New'!$A$33:$A$40,1),3)),0)))</f>
        <v/>
      </c>
      <c r="AK72" s="79" t="str">
        <f>IF(OR(ISBLANK($A72),$A72=""),"",MAX(IF($Z72=1,CHOOSE(AB72,CHOOSE(AA72,0,INDEX('Federal Tax Tables New'!$F$33:$I$40,MATCH(AH72,'Federal Tax Tables New'!$F$33:$F$40,1),4),INDEX('Federal Tax Tables New'!$F$22:$I$29,MATCH(AH72,'Federal Tax Tables New'!$F$22:$F$29,1),4),INDEX('Federal Tax Tables New'!$F$44:$I$51,MATCH(AH72,'Federal Tax Tables New'!$F$44:$F$51,1),4)),CHOOSE(AA72,0,INDEX('Federal Tax Tables New'!$K$33:$N$40,MATCH(AH72,'Federal Tax Tables New'!$K$33:$K$40,1),4),INDEX('Federal Tax Tables New'!$K$22:$N$29,MATCH(AH72,'Federal Tax Tables New'!$K$22:$K$29,1),4),INDEX('Federal Tax Tables New'!$K$44:$N$51,MATCH(AH72,'Federal Tax Tables New'!$K$44:$K$51,1),4))),0),IF($Z72=2,CHOOSE(AA72,0,INDEX('Federal Tax Tables New'!$A$33:$D$40,MATCH(AH72,'Federal Tax Tables New'!$A$33:$A$40,1),4),INDEX('Federal Tax Tables New'!$A$22:$D$29,MATCH(AH72,'Federal Tax Tables New'!$A$22:$A$29,1),4),INDEX('Federal Tax Tables New'!$A$33:$D$40,MATCH(AH72,'Federal Tax Tables New'!$A$33:$A$40,1),4)),0)))</f>
        <v/>
      </c>
      <c r="AL72" s="51" t="str">
        <f t="shared" si="16"/>
        <v/>
      </c>
      <c r="AM72" s="51" t="str">
        <f>IF(OR(ISBLANK($A72),$A72=""),"",CHOOSE(Z72,INDEX('Employee Register'!Q:Q,MATCH($A72,'Employee Register'!A:A,0))*'Federal Tax Tables New'!$H$5+INDEX('Employee Register'!R:R,MATCH($A72,'Employee Register'!A:A,0))*'Federal Tax Tables New'!$H$6,0))</f>
        <v/>
      </c>
      <c r="AN72" s="51" t="str">
        <f t="shared" si="13"/>
        <v/>
      </c>
      <c r="AO72" s="139" t="str">
        <f>IF(OR(ISBLANK($A72),$A72=""),"",IF(OR(M72=0,AA72=1),0,CHOOSE(Z72,INDEX('Employee Register'!T:T,MATCH($A72,'Employee Register'!A:A,0)),INDEX('Employee Register'!N:N,MATCH($A72,'Employee Register'!A:A,0)))))</f>
        <v/>
      </c>
      <c r="AP72" s="51" t="str">
        <f>IF(OR(ISBLANK($A72),$A72=""),"",CHOOSE(AC72,0,(M72-O72)*Settings!$B$18))</f>
        <v/>
      </c>
      <c r="AQ72" s="84" t="str">
        <f t="shared" si="14"/>
        <v/>
      </c>
      <c r="AS72" s="113"/>
    </row>
    <row r="73" spans="1:45" s="204" customFormat="1" ht="15" customHeight="1" x14ac:dyDescent="0.2">
      <c r="A73" s="82"/>
      <c r="B73" s="50" t="str">
        <f>IF(OR(ISBLANK($A73),$A73=""),"",INDEX('Employee Register'!B:B,MATCH($A73,'Employee Register'!A:A,0),1))</f>
        <v/>
      </c>
      <c r="C73" s="46"/>
      <c r="D73" s="46"/>
      <c r="E73" s="29"/>
      <c r="F73" s="29"/>
      <c r="G73" s="29"/>
      <c r="H73" s="29"/>
      <c r="I73" s="47"/>
      <c r="J73" s="48"/>
      <c r="K73" s="48"/>
      <c r="L73" s="48"/>
      <c r="M73" s="83" t="str">
        <f>IF(OR(ISBLANK($A73),$A73=""),"",SUM($E73:$H73)*INDEX('Employee Register'!G:G,MATCH($A73,'Employee Register'!A:A,0),1)+IF(OR($X73,ISBLANK($X73)),$I73,0)*INDEX('Employee Register'!H:H,MATCH($A73,'Employee Register'!A:A,0),1)+J73)</f>
        <v/>
      </c>
      <c r="N73" s="83" t="str">
        <f>IF(OR(ISBLANK($A73),$A73=""),"",(M73-J73)*INDEX('Employee Register'!U:U,MATCH($A73,'Employee Register'!A:A,0),1))</f>
        <v/>
      </c>
      <c r="O73" s="142" t="str">
        <f>IF(OR(ISBLANK($A73),$A73=""),"",IF(M73=0,0,INDEX('Employee Register'!V:V,MATCH($A73,'Employee Register'!A:A,0),1)))</f>
        <v/>
      </c>
      <c r="P73" s="142" t="str">
        <f>IF(OR(ISBLANK($A73),$A73=""),"",IF(M73=0,0,INDEX('Employee Register'!W:W,MATCH($A73,'Employee Register'!A:A,0),1)+K73))</f>
        <v/>
      </c>
      <c r="Q73" s="83" t="str">
        <f t="shared" si="11"/>
        <v/>
      </c>
      <c r="R73" s="83" t="str">
        <f>IF(OR(ISBLANK($A73),$A73=""),"",INDEX('Employee Register'!Y:Y,MATCH($A73,'Employee Register'!A:A,0))*$Y73)</f>
        <v/>
      </c>
      <c r="S73" s="83" t="str">
        <f>IF(OR(ISBLANK($A73),$A73=""),"",INDEX('Employee Register'!Z:Z,MATCH($A73,'Employee Register'!A:A,0))*$Y73)</f>
        <v/>
      </c>
      <c r="T73" s="83" t="str">
        <f>IF(OR(ISBLANK($A73),$A73=""),"",IF(SUMIF($A$6:$A73,A73,$AP$6:$AP73)&lt;='Federal Tax Tables New'!$N$5,AP73,IF('Federal Tax Tables New'!$N$5-SUMIF($A$6:$A73,A73,$AP$6:$AP73)+AP73&lt;=0,0,'Federal Tax Tables New'!$N$5-SUMIF($A$6:$A73,A73,$AP$6:$AP73)+AP73)))</f>
        <v/>
      </c>
      <c r="U73" s="83" t="str">
        <f>IF(OR(ISBLANK($A73),$A73=""),"",CHOOSE(AC73,0,$M73*Settings!$B$19))</f>
        <v/>
      </c>
      <c r="V73" s="142" t="str">
        <f>IF(OR(ISBLANK($A73),$A73=""),"",IF(M73=0,0,INDEX('Employee Register'!$AA:$AA,MATCH($A73,'Employee Register'!$A:$A,0),1)))</f>
        <v/>
      </c>
      <c r="W73" s="142" t="str">
        <f>IF(OR(ISBLANK($A73),$A73=""),"",IF(M73=0,0,INDEX('Employee Register'!$AB:$AB,MATCH($A73,'Employee Register'!$A:$A,0),1)))</f>
        <v/>
      </c>
      <c r="X73" s="49" t="str">
        <f>IF(OR(ISBLANK($A73),$A73=""),"",INDEX('Employee Register'!I:I,MATCH($A73,'Employee Register'!A:A,0))="No")</f>
        <v/>
      </c>
      <c r="Y73" s="51" t="str">
        <f t="shared" si="15"/>
        <v/>
      </c>
      <c r="Z73" s="49" t="str">
        <f>IF(OR(ISBLANK($A73),$A73=""),"",MATCH(INDEX('Employee Register'!K:K,MATCH($A73,'Employee Register'!A:A,0)),Settings!$A$2:$A$3,0))</f>
        <v/>
      </c>
      <c r="AA73" s="49" t="str">
        <f>IF(OR(ISBLANK($A73),$A73=""),"",CHOOSE(Z73,MATCH(INDEX('Employee Register'!O:O,MATCH($A73,'Employee Register'!A:A,0)),Settings!$A$6:$A$9,0),MATCH(INDEX('Employee Register'!L:L,MATCH($A73,'Employee Register'!A:A,0)),Settings!$A$12:$A$15,0)))</f>
        <v/>
      </c>
      <c r="AB73" s="49" t="str">
        <f>IF(OR(ISBLANK($A73),$A73=""),"",CHOOSE(Z73,MATCH(INDEX('Employee Register'!P:P,MATCH($A73,'Employee Register'!A:A,0)),Settings!$A$22:$A$23,0),0))</f>
        <v/>
      </c>
      <c r="AC73" s="49" t="str">
        <f>IF(OR(ISBLANK($A73),$A73=""),"",MATCH(INDEX('Employee Register'!X:X,MATCH($A73,'Employee Register'!A:A,0)),Settings!$A$26:$A$27,0))</f>
        <v/>
      </c>
      <c r="AD73" s="49" t="str">
        <f>IF(OR(ISBLANK($A73),$A73=""),"",IF(Z73=2,INDEX('Employee Register'!M:M,MATCH($A73,'Employee Register'!A:A,0)),0))</f>
        <v/>
      </c>
      <c r="AE73" s="78" t="str">
        <f>IF(OR(ISBLANK($A73),$A73=""),"",$AD73*INDEX('Federal Tax Tables New'!$B$56:$B$63,MATCH(INDEX('Employee Register'!J:J,MATCH($A73,'Employee Register'!A:A,0)),'Federal Tax Tables New'!$A$56:$A$63,0),1))</f>
        <v/>
      </c>
      <c r="AF73" s="51" t="str">
        <f t="shared" si="12"/>
        <v/>
      </c>
      <c r="AG73" s="49" t="str">
        <f>IF(OR(ISBLANK($A73),$A73=""),"",INDEX('Federal Tax Tables New'!$C$56:$C$63,MATCH(INDEX('Employee Register'!J:J,MATCH($A73,'Employee Register'!A:A,0)),'Federal Tax Tables New'!$A$56:$A$63,0),1))</f>
        <v/>
      </c>
      <c r="AH73" s="139" t="str">
        <f>IF(OR(ISBLANK($A73),$A73=""),"",IF(AF73&lt;CHOOSE(Z73,INDEX('Employee Register'!S:S,MATCH($A73,'Employee Register'!A:A,0)),0),0,AF73*AG73-CHOOSE(Z73,INDEX('Employee Register'!S:S,MATCH($A73,'Employee Register'!A:A,0))*AG73,0)))</f>
        <v/>
      </c>
      <c r="AI73" s="51" t="str">
        <f>IF(OR(ISBLANK($A73),$A73=""),"",MAX(IF($Z73=1,CHOOSE(AB73,CHOOSE(AA73,0,INDEX('Federal Tax Tables New'!$F$33:$I$40,MATCH(AH73,'Federal Tax Tables New'!$F$33:$F$40,1),1),INDEX('Federal Tax Tables New'!$F$22:$I$29,MATCH(AH73,'Federal Tax Tables New'!$F$22:$F$29,1),1),INDEX('Federal Tax Tables New'!$F$44:$I$51,MATCH(AH73,'Federal Tax Tables New'!$F$44:$F$51,1),1)),CHOOSE(AA73,0,INDEX('Federal Tax Tables New'!$K$33:$N$40,MATCH(AH73,'Federal Tax Tables New'!$K$33:$K$40,1),1),INDEX('Federal Tax Tables New'!$K$22:$N$29,MATCH(AH73,'Federal Tax Tables New'!$K$22:$K$29,1),1),INDEX('Federal Tax Tables New'!$K$44:$N$51,MATCH(AH73,'Federal Tax Tables New'!$K$44:$K$51,1),1))),0),IF($Z73=2,CHOOSE(AA73,0,INDEX('Federal Tax Tables New'!$A$33:$D$40,MATCH(AH73,'Federal Tax Tables New'!$A$33:$A$40,1),1),INDEX('Federal Tax Tables New'!$A$22:$D$29,MATCH(AH73,'Federal Tax Tables New'!$A$22:$A$29,1),1),INDEX('Federal Tax Tables New'!$A$33:$D$40,MATCH(AH73,'Federal Tax Tables New'!$A$33:$A$40,1),1)),0)))</f>
        <v/>
      </c>
      <c r="AJ73" s="51" t="str">
        <f>IF(OR(ISBLANK($A73),$A73=""),"",MAX(IF($Z73=1,CHOOSE(AB73,CHOOSE(AA73,0,INDEX('Federal Tax Tables New'!$F$33:$I$40,MATCH(AH73,'Federal Tax Tables New'!$F$33:$F$40,1),3),INDEX('Federal Tax Tables New'!$F$22:$I$29,MATCH(AH73,'Federal Tax Tables New'!$F$22:$F$29,1),3),INDEX('Federal Tax Tables New'!$F$44:$I$51,MATCH(AH73,'Federal Tax Tables New'!$F$44:$F$51,1),3)),CHOOSE(AA73,0,INDEX('Federal Tax Tables New'!$K$33:$N$40,MATCH(AH73,'Federal Tax Tables New'!$K$33:$K$40,1),3),INDEX('Federal Tax Tables New'!$K$22:$N$29,MATCH(AH73,'Federal Tax Tables New'!$K$22:$K$29,1),3),INDEX('Federal Tax Tables New'!$K$44:$N$51,MATCH(AH73,'Federal Tax Tables New'!$K$44:$K$51,1),3))),0),IF($Z73=2,CHOOSE(AA73,0,INDEX('Federal Tax Tables New'!$A$33:$D$40,MATCH(AH73,'Federal Tax Tables New'!$A$33:$A$40,1),3),INDEX('Federal Tax Tables New'!$A$22:$D$29,MATCH(AH73,'Federal Tax Tables New'!$A$22:$A$29,1),3),INDEX('Federal Tax Tables New'!$A$33:$D$40,MATCH(AH73,'Federal Tax Tables New'!$A$33:$A$40,1),3)),0)))</f>
        <v/>
      </c>
      <c r="AK73" s="79" t="str">
        <f>IF(OR(ISBLANK($A73),$A73=""),"",MAX(IF($Z73=1,CHOOSE(AB73,CHOOSE(AA73,0,INDEX('Federal Tax Tables New'!$F$33:$I$40,MATCH(AH73,'Federal Tax Tables New'!$F$33:$F$40,1),4),INDEX('Federal Tax Tables New'!$F$22:$I$29,MATCH(AH73,'Federal Tax Tables New'!$F$22:$F$29,1),4),INDEX('Federal Tax Tables New'!$F$44:$I$51,MATCH(AH73,'Federal Tax Tables New'!$F$44:$F$51,1),4)),CHOOSE(AA73,0,INDEX('Federal Tax Tables New'!$K$33:$N$40,MATCH(AH73,'Federal Tax Tables New'!$K$33:$K$40,1),4),INDEX('Federal Tax Tables New'!$K$22:$N$29,MATCH(AH73,'Federal Tax Tables New'!$K$22:$K$29,1),4),INDEX('Federal Tax Tables New'!$K$44:$N$51,MATCH(AH73,'Federal Tax Tables New'!$K$44:$K$51,1),4))),0),IF($Z73=2,CHOOSE(AA73,0,INDEX('Federal Tax Tables New'!$A$33:$D$40,MATCH(AH73,'Federal Tax Tables New'!$A$33:$A$40,1),4),INDEX('Federal Tax Tables New'!$A$22:$D$29,MATCH(AH73,'Federal Tax Tables New'!$A$22:$A$29,1),4),INDEX('Federal Tax Tables New'!$A$33:$D$40,MATCH(AH73,'Federal Tax Tables New'!$A$33:$A$40,1),4)),0)))</f>
        <v/>
      </c>
      <c r="AL73" s="51" t="str">
        <f t="shared" si="16"/>
        <v/>
      </c>
      <c r="AM73" s="51" t="str">
        <f>IF(OR(ISBLANK($A73),$A73=""),"",CHOOSE(Z73,INDEX('Employee Register'!Q:Q,MATCH($A73,'Employee Register'!A:A,0))*'Federal Tax Tables New'!$H$5+INDEX('Employee Register'!R:R,MATCH($A73,'Employee Register'!A:A,0))*'Federal Tax Tables New'!$H$6,0))</f>
        <v/>
      </c>
      <c r="AN73" s="51" t="str">
        <f t="shared" si="13"/>
        <v/>
      </c>
      <c r="AO73" s="139" t="str">
        <f>IF(OR(ISBLANK($A73),$A73=""),"",IF(OR(M73=0,AA73=1),0,CHOOSE(Z73,INDEX('Employee Register'!T:T,MATCH($A73,'Employee Register'!A:A,0)),INDEX('Employee Register'!N:N,MATCH($A73,'Employee Register'!A:A,0)))))</f>
        <v/>
      </c>
      <c r="AP73" s="51" t="str">
        <f>IF(OR(ISBLANK($A73),$A73=""),"",CHOOSE(AC73,0,(M73-O73)*Settings!$B$18))</f>
        <v/>
      </c>
      <c r="AQ73" s="84" t="str">
        <f t="shared" si="14"/>
        <v/>
      </c>
      <c r="AS73" s="113"/>
    </row>
    <row r="74" spans="1:45" s="204" customFormat="1" ht="15" customHeight="1" x14ac:dyDescent="0.2">
      <c r="A74" s="82"/>
      <c r="B74" s="50" t="str">
        <f>IF(OR(ISBLANK($A74),$A74=""),"",INDEX('Employee Register'!B:B,MATCH($A74,'Employee Register'!A:A,0),1))</f>
        <v/>
      </c>
      <c r="C74" s="46"/>
      <c r="D74" s="46"/>
      <c r="E74" s="29"/>
      <c r="F74" s="29"/>
      <c r="G74" s="29"/>
      <c r="H74" s="29"/>
      <c r="I74" s="47"/>
      <c r="J74" s="48"/>
      <c r="K74" s="48"/>
      <c r="L74" s="48"/>
      <c r="M74" s="83" t="str">
        <f>IF(OR(ISBLANK($A74),$A74=""),"",SUM($E74:$H74)*INDEX('Employee Register'!G:G,MATCH($A74,'Employee Register'!A:A,0),1)+IF(OR($X74,ISBLANK($X74)),$I74,0)*INDEX('Employee Register'!H:H,MATCH($A74,'Employee Register'!A:A,0),1)+J74)</f>
        <v/>
      </c>
      <c r="N74" s="83" t="str">
        <f>IF(OR(ISBLANK($A74),$A74=""),"",(M74-J74)*INDEX('Employee Register'!U:U,MATCH($A74,'Employee Register'!A:A,0),1))</f>
        <v/>
      </c>
      <c r="O74" s="142" t="str">
        <f>IF(OR(ISBLANK($A74),$A74=""),"",IF(M74=0,0,INDEX('Employee Register'!V:V,MATCH($A74,'Employee Register'!A:A,0),1)))</f>
        <v/>
      </c>
      <c r="P74" s="142" t="str">
        <f>IF(OR(ISBLANK($A74),$A74=""),"",IF(M74=0,0,INDEX('Employee Register'!W:W,MATCH($A74,'Employee Register'!A:A,0),1)+K74))</f>
        <v/>
      </c>
      <c r="Q74" s="83" t="str">
        <f t="shared" si="11"/>
        <v/>
      </c>
      <c r="R74" s="83" t="str">
        <f>IF(OR(ISBLANK($A74),$A74=""),"",INDEX('Employee Register'!Y:Y,MATCH($A74,'Employee Register'!A:A,0))*$Y74)</f>
        <v/>
      </c>
      <c r="S74" s="83" t="str">
        <f>IF(OR(ISBLANK($A74),$A74=""),"",INDEX('Employee Register'!Z:Z,MATCH($A74,'Employee Register'!A:A,0))*$Y74)</f>
        <v/>
      </c>
      <c r="T74" s="83" t="str">
        <f>IF(OR(ISBLANK($A74),$A74=""),"",IF(SUMIF($A$6:$A74,A74,$AP$6:$AP74)&lt;='Federal Tax Tables New'!$N$5,AP74,IF('Federal Tax Tables New'!$N$5-SUMIF($A$6:$A74,A74,$AP$6:$AP74)+AP74&lt;=0,0,'Federal Tax Tables New'!$N$5-SUMIF($A$6:$A74,A74,$AP$6:$AP74)+AP74)))</f>
        <v/>
      </c>
      <c r="U74" s="83" t="str">
        <f>IF(OR(ISBLANK($A74),$A74=""),"",CHOOSE(AC74,0,$M74*Settings!$B$19))</f>
        <v/>
      </c>
      <c r="V74" s="142" t="str">
        <f>IF(OR(ISBLANK($A74),$A74=""),"",IF(M74=0,0,INDEX('Employee Register'!$AA:$AA,MATCH($A74,'Employee Register'!$A:$A,0),1)))</f>
        <v/>
      </c>
      <c r="W74" s="142" t="str">
        <f>IF(OR(ISBLANK($A74),$A74=""),"",IF(M74=0,0,INDEX('Employee Register'!$AB:$AB,MATCH($A74,'Employee Register'!$A:$A,0),1)))</f>
        <v/>
      </c>
      <c r="X74" s="49" t="str">
        <f>IF(OR(ISBLANK($A74),$A74=""),"",INDEX('Employee Register'!I:I,MATCH($A74,'Employee Register'!A:A,0))="No")</f>
        <v/>
      </c>
      <c r="Y74" s="51" t="str">
        <f t="shared" si="15"/>
        <v/>
      </c>
      <c r="Z74" s="49" t="str">
        <f>IF(OR(ISBLANK($A74),$A74=""),"",MATCH(INDEX('Employee Register'!K:K,MATCH($A74,'Employee Register'!A:A,0)),Settings!$A$2:$A$3,0))</f>
        <v/>
      </c>
      <c r="AA74" s="49" t="str">
        <f>IF(OR(ISBLANK($A74),$A74=""),"",CHOOSE(Z74,MATCH(INDEX('Employee Register'!O:O,MATCH($A74,'Employee Register'!A:A,0)),Settings!$A$6:$A$9,0),MATCH(INDEX('Employee Register'!L:L,MATCH($A74,'Employee Register'!A:A,0)),Settings!$A$12:$A$15,0)))</f>
        <v/>
      </c>
      <c r="AB74" s="49" t="str">
        <f>IF(OR(ISBLANK($A74),$A74=""),"",CHOOSE(Z74,MATCH(INDEX('Employee Register'!P:P,MATCH($A74,'Employee Register'!A:A,0)),Settings!$A$22:$A$23,0),0))</f>
        <v/>
      </c>
      <c r="AC74" s="49" t="str">
        <f>IF(OR(ISBLANK($A74),$A74=""),"",MATCH(INDEX('Employee Register'!X:X,MATCH($A74,'Employee Register'!A:A,0)),Settings!$A$26:$A$27,0))</f>
        <v/>
      </c>
      <c r="AD74" s="49" t="str">
        <f>IF(OR(ISBLANK($A74),$A74=""),"",IF(Z74=2,INDEX('Employee Register'!M:M,MATCH($A74,'Employee Register'!A:A,0)),0))</f>
        <v/>
      </c>
      <c r="AE74" s="78" t="str">
        <f>IF(OR(ISBLANK($A74),$A74=""),"",$AD74*INDEX('Federal Tax Tables New'!$B$56:$B$63,MATCH(INDEX('Employee Register'!J:J,MATCH($A74,'Employee Register'!A:A,0)),'Federal Tax Tables New'!$A$56:$A$63,0),1))</f>
        <v/>
      </c>
      <c r="AF74" s="51" t="str">
        <f t="shared" si="12"/>
        <v/>
      </c>
      <c r="AG74" s="49" t="str">
        <f>IF(OR(ISBLANK($A74),$A74=""),"",INDEX('Federal Tax Tables New'!$C$56:$C$63,MATCH(INDEX('Employee Register'!J:J,MATCH($A74,'Employee Register'!A:A,0)),'Federal Tax Tables New'!$A$56:$A$63,0),1))</f>
        <v/>
      </c>
      <c r="AH74" s="139" t="str">
        <f>IF(OR(ISBLANK($A74),$A74=""),"",IF(AF74&lt;CHOOSE(Z74,INDEX('Employee Register'!S:S,MATCH($A74,'Employee Register'!A:A,0)),0),0,AF74*AG74-CHOOSE(Z74,INDEX('Employee Register'!S:S,MATCH($A74,'Employee Register'!A:A,0))*AG74,0)))</f>
        <v/>
      </c>
      <c r="AI74" s="51" t="str">
        <f>IF(OR(ISBLANK($A74),$A74=""),"",MAX(IF($Z74=1,CHOOSE(AB74,CHOOSE(AA74,0,INDEX('Federal Tax Tables New'!$F$33:$I$40,MATCH(AH74,'Federal Tax Tables New'!$F$33:$F$40,1),1),INDEX('Federal Tax Tables New'!$F$22:$I$29,MATCH(AH74,'Federal Tax Tables New'!$F$22:$F$29,1),1),INDEX('Federal Tax Tables New'!$F$44:$I$51,MATCH(AH74,'Federal Tax Tables New'!$F$44:$F$51,1),1)),CHOOSE(AA74,0,INDEX('Federal Tax Tables New'!$K$33:$N$40,MATCH(AH74,'Federal Tax Tables New'!$K$33:$K$40,1),1),INDEX('Federal Tax Tables New'!$K$22:$N$29,MATCH(AH74,'Federal Tax Tables New'!$K$22:$K$29,1),1),INDEX('Federal Tax Tables New'!$K$44:$N$51,MATCH(AH74,'Federal Tax Tables New'!$K$44:$K$51,1),1))),0),IF($Z74=2,CHOOSE(AA74,0,INDEX('Federal Tax Tables New'!$A$33:$D$40,MATCH(AH74,'Federal Tax Tables New'!$A$33:$A$40,1),1),INDEX('Federal Tax Tables New'!$A$22:$D$29,MATCH(AH74,'Federal Tax Tables New'!$A$22:$A$29,1),1),INDEX('Federal Tax Tables New'!$A$33:$D$40,MATCH(AH74,'Federal Tax Tables New'!$A$33:$A$40,1),1)),0)))</f>
        <v/>
      </c>
      <c r="AJ74" s="51" t="str">
        <f>IF(OR(ISBLANK($A74),$A74=""),"",MAX(IF($Z74=1,CHOOSE(AB74,CHOOSE(AA74,0,INDEX('Federal Tax Tables New'!$F$33:$I$40,MATCH(AH74,'Federal Tax Tables New'!$F$33:$F$40,1),3),INDEX('Federal Tax Tables New'!$F$22:$I$29,MATCH(AH74,'Federal Tax Tables New'!$F$22:$F$29,1),3),INDEX('Federal Tax Tables New'!$F$44:$I$51,MATCH(AH74,'Federal Tax Tables New'!$F$44:$F$51,1),3)),CHOOSE(AA74,0,INDEX('Federal Tax Tables New'!$K$33:$N$40,MATCH(AH74,'Federal Tax Tables New'!$K$33:$K$40,1),3),INDEX('Federal Tax Tables New'!$K$22:$N$29,MATCH(AH74,'Federal Tax Tables New'!$K$22:$K$29,1),3),INDEX('Federal Tax Tables New'!$K$44:$N$51,MATCH(AH74,'Federal Tax Tables New'!$K$44:$K$51,1),3))),0),IF($Z74=2,CHOOSE(AA74,0,INDEX('Federal Tax Tables New'!$A$33:$D$40,MATCH(AH74,'Federal Tax Tables New'!$A$33:$A$40,1),3),INDEX('Federal Tax Tables New'!$A$22:$D$29,MATCH(AH74,'Federal Tax Tables New'!$A$22:$A$29,1),3),INDEX('Federal Tax Tables New'!$A$33:$D$40,MATCH(AH74,'Federal Tax Tables New'!$A$33:$A$40,1),3)),0)))</f>
        <v/>
      </c>
      <c r="AK74" s="79" t="str">
        <f>IF(OR(ISBLANK($A74),$A74=""),"",MAX(IF($Z74=1,CHOOSE(AB74,CHOOSE(AA74,0,INDEX('Federal Tax Tables New'!$F$33:$I$40,MATCH(AH74,'Federal Tax Tables New'!$F$33:$F$40,1),4),INDEX('Federal Tax Tables New'!$F$22:$I$29,MATCH(AH74,'Federal Tax Tables New'!$F$22:$F$29,1),4),INDEX('Federal Tax Tables New'!$F$44:$I$51,MATCH(AH74,'Federal Tax Tables New'!$F$44:$F$51,1),4)),CHOOSE(AA74,0,INDEX('Federal Tax Tables New'!$K$33:$N$40,MATCH(AH74,'Federal Tax Tables New'!$K$33:$K$40,1),4),INDEX('Federal Tax Tables New'!$K$22:$N$29,MATCH(AH74,'Federal Tax Tables New'!$K$22:$K$29,1),4),INDEX('Federal Tax Tables New'!$K$44:$N$51,MATCH(AH74,'Federal Tax Tables New'!$K$44:$K$51,1),4))),0),IF($Z74=2,CHOOSE(AA74,0,INDEX('Federal Tax Tables New'!$A$33:$D$40,MATCH(AH74,'Federal Tax Tables New'!$A$33:$A$40,1),4),INDEX('Federal Tax Tables New'!$A$22:$D$29,MATCH(AH74,'Federal Tax Tables New'!$A$22:$A$29,1),4),INDEX('Federal Tax Tables New'!$A$33:$D$40,MATCH(AH74,'Federal Tax Tables New'!$A$33:$A$40,1),4)),0)))</f>
        <v/>
      </c>
      <c r="AL74" s="51" t="str">
        <f t="shared" si="16"/>
        <v/>
      </c>
      <c r="AM74" s="51" t="str">
        <f>IF(OR(ISBLANK($A74),$A74=""),"",CHOOSE(Z74,INDEX('Employee Register'!Q:Q,MATCH($A74,'Employee Register'!A:A,0))*'Federal Tax Tables New'!$H$5+INDEX('Employee Register'!R:R,MATCH($A74,'Employee Register'!A:A,0))*'Federal Tax Tables New'!$H$6,0))</f>
        <v/>
      </c>
      <c r="AN74" s="51" t="str">
        <f t="shared" si="13"/>
        <v/>
      </c>
      <c r="AO74" s="139" t="str">
        <f>IF(OR(ISBLANK($A74),$A74=""),"",IF(OR(M74=0,AA74=1),0,CHOOSE(Z74,INDEX('Employee Register'!T:T,MATCH($A74,'Employee Register'!A:A,0)),INDEX('Employee Register'!N:N,MATCH($A74,'Employee Register'!A:A,0)))))</f>
        <v/>
      </c>
      <c r="AP74" s="51" t="str">
        <f>IF(OR(ISBLANK($A74),$A74=""),"",CHOOSE(AC74,0,(M74-O74)*Settings!$B$18))</f>
        <v/>
      </c>
      <c r="AQ74" s="84" t="str">
        <f t="shared" si="14"/>
        <v/>
      </c>
      <c r="AS74" s="113"/>
    </row>
    <row r="75" spans="1:45" s="204" customFormat="1" ht="15" customHeight="1" x14ac:dyDescent="0.2">
      <c r="A75" s="82"/>
      <c r="B75" s="50" t="str">
        <f>IF(OR(ISBLANK($A75),$A75=""),"",INDEX('Employee Register'!B:B,MATCH($A75,'Employee Register'!A:A,0),1))</f>
        <v/>
      </c>
      <c r="C75" s="46"/>
      <c r="D75" s="46"/>
      <c r="E75" s="29"/>
      <c r="F75" s="29"/>
      <c r="G75" s="29"/>
      <c r="H75" s="29"/>
      <c r="I75" s="47"/>
      <c r="J75" s="48"/>
      <c r="K75" s="48"/>
      <c r="L75" s="48"/>
      <c r="M75" s="83" t="str">
        <f>IF(OR(ISBLANK($A75),$A75=""),"",SUM($E75:$H75)*INDEX('Employee Register'!G:G,MATCH($A75,'Employee Register'!A:A,0),1)+IF(OR($X75,ISBLANK($X75)),$I75,0)*INDEX('Employee Register'!H:H,MATCH($A75,'Employee Register'!A:A,0),1)+J75)</f>
        <v/>
      </c>
      <c r="N75" s="83" t="str">
        <f>IF(OR(ISBLANK($A75),$A75=""),"",(M75-J75)*INDEX('Employee Register'!U:U,MATCH($A75,'Employee Register'!A:A,0),1))</f>
        <v/>
      </c>
      <c r="O75" s="142" t="str">
        <f>IF(OR(ISBLANK($A75),$A75=""),"",IF(M75=0,0,INDEX('Employee Register'!V:V,MATCH($A75,'Employee Register'!A:A,0),1)))</f>
        <v/>
      </c>
      <c r="P75" s="142" t="str">
        <f>IF(OR(ISBLANK($A75),$A75=""),"",IF(M75=0,0,INDEX('Employee Register'!W:W,MATCH($A75,'Employee Register'!A:A,0),1)+K75))</f>
        <v/>
      </c>
      <c r="Q75" s="83" t="str">
        <f t="shared" si="11"/>
        <v/>
      </c>
      <c r="R75" s="83" t="str">
        <f>IF(OR(ISBLANK($A75),$A75=""),"",INDEX('Employee Register'!Y:Y,MATCH($A75,'Employee Register'!A:A,0))*$Y75)</f>
        <v/>
      </c>
      <c r="S75" s="83" t="str">
        <f>IF(OR(ISBLANK($A75),$A75=""),"",INDEX('Employee Register'!Z:Z,MATCH($A75,'Employee Register'!A:A,0))*$Y75)</f>
        <v/>
      </c>
      <c r="T75" s="83" t="str">
        <f>IF(OR(ISBLANK($A75),$A75=""),"",IF(SUMIF($A$6:$A75,A75,$AP$6:$AP75)&lt;='Federal Tax Tables New'!$N$5,AP75,IF('Federal Tax Tables New'!$N$5-SUMIF($A$6:$A75,A75,$AP$6:$AP75)+AP75&lt;=0,0,'Federal Tax Tables New'!$N$5-SUMIF($A$6:$A75,A75,$AP$6:$AP75)+AP75)))</f>
        <v/>
      </c>
      <c r="U75" s="83" t="str">
        <f>IF(OR(ISBLANK($A75),$A75=""),"",CHOOSE(AC75,0,$M75*Settings!$B$19))</f>
        <v/>
      </c>
      <c r="V75" s="142" t="str">
        <f>IF(OR(ISBLANK($A75),$A75=""),"",IF(M75=0,0,INDEX('Employee Register'!$AA:$AA,MATCH($A75,'Employee Register'!$A:$A,0),1)))</f>
        <v/>
      </c>
      <c r="W75" s="142" t="str">
        <f>IF(OR(ISBLANK($A75),$A75=""),"",IF(M75=0,0,INDEX('Employee Register'!$AB:$AB,MATCH($A75,'Employee Register'!$A:$A,0),1)))</f>
        <v/>
      </c>
      <c r="X75" s="49" t="str">
        <f>IF(OR(ISBLANK($A75),$A75=""),"",INDEX('Employee Register'!I:I,MATCH($A75,'Employee Register'!A:A,0))="No")</f>
        <v/>
      </c>
      <c r="Y75" s="51" t="str">
        <f t="shared" si="15"/>
        <v/>
      </c>
      <c r="Z75" s="49" t="str">
        <f>IF(OR(ISBLANK($A75),$A75=""),"",MATCH(INDEX('Employee Register'!K:K,MATCH($A75,'Employee Register'!A:A,0)),Settings!$A$2:$A$3,0))</f>
        <v/>
      </c>
      <c r="AA75" s="49" t="str">
        <f>IF(OR(ISBLANK($A75),$A75=""),"",CHOOSE(Z75,MATCH(INDEX('Employee Register'!O:O,MATCH($A75,'Employee Register'!A:A,0)),Settings!$A$6:$A$9,0),MATCH(INDEX('Employee Register'!L:L,MATCH($A75,'Employee Register'!A:A,0)),Settings!$A$12:$A$15,0)))</f>
        <v/>
      </c>
      <c r="AB75" s="49" t="str">
        <f>IF(OR(ISBLANK($A75),$A75=""),"",CHOOSE(Z75,MATCH(INDEX('Employee Register'!P:P,MATCH($A75,'Employee Register'!A:A,0)),Settings!$A$22:$A$23,0),0))</f>
        <v/>
      </c>
      <c r="AC75" s="49" t="str">
        <f>IF(OR(ISBLANK($A75),$A75=""),"",MATCH(INDEX('Employee Register'!X:X,MATCH($A75,'Employee Register'!A:A,0)),Settings!$A$26:$A$27,0))</f>
        <v/>
      </c>
      <c r="AD75" s="49" t="str">
        <f>IF(OR(ISBLANK($A75),$A75=""),"",IF(Z75=2,INDEX('Employee Register'!M:M,MATCH($A75,'Employee Register'!A:A,0)),0))</f>
        <v/>
      </c>
      <c r="AE75" s="78" t="str">
        <f>IF(OR(ISBLANK($A75),$A75=""),"",$AD75*INDEX('Federal Tax Tables New'!$B$56:$B$63,MATCH(INDEX('Employee Register'!J:J,MATCH($A75,'Employee Register'!A:A,0)),'Federal Tax Tables New'!$A$56:$A$63,0),1))</f>
        <v/>
      </c>
      <c r="AF75" s="51" t="str">
        <f t="shared" si="12"/>
        <v/>
      </c>
      <c r="AG75" s="49" t="str">
        <f>IF(OR(ISBLANK($A75),$A75=""),"",INDEX('Federal Tax Tables New'!$C$56:$C$63,MATCH(INDEX('Employee Register'!J:J,MATCH($A75,'Employee Register'!A:A,0)),'Federal Tax Tables New'!$A$56:$A$63,0),1))</f>
        <v/>
      </c>
      <c r="AH75" s="139" t="str">
        <f>IF(OR(ISBLANK($A75),$A75=""),"",IF(AF75&lt;CHOOSE(Z75,INDEX('Employee Register'!S:S,MATCH($A75,'Employee Register'!A:A,0)),0),0,AF75*AG75-CHOOSE(Z75,INDEX('Employee Register'!S:S,MATCH($A75,'Employee Register'!A:A,0))*AG75,0)))</f>
        <v/>
      </c>
      <c r="AI75" s="51" t="str">
        <f>IF(OR(ISBLANK($A75),$A75=""),"",MAX(IF($Z75=1,CHOOSE(AB75,CHOOSE(AA75,0,INDEX('Federal Tax Tables New'!$F$33:$I$40,MATCH(AH75,'Federal Tax Tables New'!$F$33:$F$40,1),1),INDEX('Federal Tax Tables New'!$F$22:$I$29,MATCH(AH75,'Federal Tax Tables New'!$F$22:$F$29,1),1),INDEX('Federal Tax Tables New'!$F$44:$I$51,MATCH(AH75,'Federal Tax Tables New'!$F$44:$F$51,1),1)),CHOOSE(AA75,0,INDEX('Federal Tax Tables New'!$K$33:$N$40,MATCH(AH75,'Federal Tax Tables New'!$K$33:$K$40,1),1),INDEX('Federal Tax Tables New'!$K$22:$N$29,MATCH(AH75,'Federal Tax Tables New'!$K$22:$K$29,1),1),INDEX('Federal Tax Tables New'!$K$44:$N$51,MATCH(AH75,'Federal Tax Tables New'!$K$44:$K$51,1),1))),0),IF($Z75=2,CHOOSE(AA75,0,INDEX('Federal Tax Tables New'!$A$33:$D$40,MATCH(AH75,'Federal Tax Tables New'!$A$33:$A$40,1),1),INDEX('Federal Tax Tables New'!$A$22:$D$29,MATCH(AH75,'Federal Tax Tables New'!$A$22:$A$29,1),1),INDEX('Federal Tax Tables New'!$A$33:$D$40,MATCH(AH75,'Federal Tax Tables New'!$A$33:$A$40,1),1)),0)))</f>
        <v/>
      </c>
      <c r="AJ75" s="51" t="str">
        <f>IF(OR(ISBLANK($A75),$A75=""),"",MAX(IF($Z75=1,CHOOSE(AB75,CHOOSE(AA75,0,INDEX('Federal Tax Tables New'!$F$33:$I$40,MATCH(AH75,'Federal Tax Tables New'!$F$33:$F$40,1),3),INDEX('Federal Tax Tables New'!$F$22:$I$29,MATCH(AH75,'Federal Tax Tables New'!$F$22:$F$29,1),3),INDEX('Federal Tax Tables New'!$F$44:$I$51,MATCH(AH75,'Federal Tax Tables New'!$F$44:$F$51,1),3)),CHOOSE(AA75,0,INDEX('Federal Tax Tables New'!$K$33:$N$40,MATCH(AH75,'Federal Tax Tables New'!$K$33:$K$40,1),3),INDEX('Federal Tax Tables New'!$K$22:$N$29,MATCH(AH75,'Federal Tax Tables New'!$K$22:$K$29,1),3),INDEX('Federal Tax Tables New'!$K$44:$N$51,MATCH(AH75,'Federal Tax Tables New'!$K$44:$K$51,1),3))),0),IF($Z75=2,CHOOSE(AA75,0,INDEX('Federal Tax Tables New'!$A$33:$D$40,MATCH(AH75,'Federal Tax Tables New'!$A$33:$A$40,1),3),INDEX('Federal Tax Tables New'!$A$22:$D$29,MATCH(AH75,'Federal Tax Tables New'!$A$22:$A$29,1),3),INDEX('Federal Tax Tables New'!$A$33:$D$40,MATCH(AH75,'Federal Tax Tables New'!$A$33:$A$40,1),3)),0)))</f>
        <v/>
      </c>
      <c r="AK75" s="79" t="str">
        <f>IF(OR(ISBLANK($A75),$A75=""),"",MAX(IF($Z75=1,CHOOSE(AB75,CHOOSE(AA75,0,INDEX('Federal Tax Tables New'!$F$33:$I$40,MATCH(AH75,'Federal Tax Tables New'!$F$33:$F$40,1),4),INDEX('Federal Tax Tables New'!$F$22:$I$29,MATCH(AH75,'Federal Tax Tables New'!$F$22:$F$29,1),4),INDEX('Federal Tax Tables New'!$F$44:$I$51,MATCH(AH75,'Federal Tax Tables New'!$F$44:$F$51,1),4)),CHOOSE(AA75,0,INDEX('Federal Tax Tables New'!$K$33:$N$40,MATCH(AH75,'Federal Tax Tables New'!$K$33:$K$40,1),4),INDEX('Federal Tax Tables New'!$K$22:$N$29,MATCH(AH75,'Federal Tax Tables New'!$K$22:$K$29,1),4),INDEX('Federal Tax Tables New'!$K$44:$N$51,MATCH(AH75,'Federal Tax Tables New'!$K$44:$K$51,1),4))),0),IF($Z75=2,CHOOSE(AA75,0,INDEX('Federal Tax Tables New'!$A$33:$D$40,MATCH(AH75,'Federal Tax Tables New'!$A$33:$A$40,1),4),INDEX('Federal Tax Tables New'!$A$22:$D$29,MATCH(AH75,'Federal Tax Tables New'!$A$22:$A$29,1),4),INDEX('Federal Tax Tables New'!$A$33:$D$40,MATCH(AH75,'Federal Tax Tables New'!$A$33:$A$40,1),4)),0)))</f>
        <v/>
      </c>
      <c r="AL75" s="51" t="str">
        <f t="shared" si="16"/>
        <v/>
      </c>
      <c r="AM75" s="51" t="str">
        <f>IF(OR(ISBLANK($A75),$A75=""),"",CHOOSE(Z75,INDEX('Employee Register'!Q:Q,MATCH($A75,'Employee Register'!A:A,0))*'Federal Tax Tables New'!$H$5+INDEX('Employee Register'!R:R,MATCH($A75,'Employee Register'!A:A,0))*'Federal Tax Tables New'!$H$6,0))</f>
        <v/>
      </c>
      <c r="AN75" s="51" t="str">
        <f t="shared" si="13"/>
        <v/>
      </c>
      <c r="AO75" s="139" t="str">
        <f>IF(OR(ISBLANK($A75),$A75=""),"",IF(OR(M75=0,AA75=1),0,CHOOSE(Z75,INDEX('Employee Register'!T:T,MATCH($A75,'Employee Register'!A:A,0)),INDEX('Employee Register'!N:N,MATCH($A75,'Employee Register'!A:A,0)))))</f>
        <v/>
      </c>
      <c r="AP75" s="51" t="str">
        <f>IF(OR(ISBLANK($A75),$A75=""),"",CHOOSE(AC75,0,(M75-O75)*Settings!$B$18))</f>
        <v/>
      </c>
      <c r="AQ75" s="84" t="str">
        <f t="shared" si="14"/>
        <v/>
      </c>
      <c r="AS75" s="113"/>
    </row>
    <row r="76" spans="1:45" s="204" customFormat="1" ht="15" customHeight="1" x14ac:dyDescent="0.2">
      <c r="A76" s="82"/>
      <c r="B76" s="50" t="str">
        <f>IF(OR(ISBLANK($A76),$A76=""),"",INDEX('Employee Register'!B:B,MATCH($A76,'Employee Register'!A:A,0),1))</f>
        <v/>
      </c>
      <c r="C76" s="46"/>
      <c r="D76" s="46"/>
      <c r="E76" s="29"/>
      <c r="F76" s="29"/>
      <c r="G76" s="29"/>
      <c r="H76" s="29"/>
      <c r="I76" s="47"/>
      <c r="J76" s="48"/>
      <c r="K76" s="48"/>
      <c r="L76" s="48"/>
      <c r="M76" s="83" t="str">
        <f>IF(OR(ISBLANK($A76),$A76=""),"",SUM($E76:$H76)*INDEX('Employee Register'!G:G,MATCH($A76,'Employee Register'!A:A,0),1)+IF(OR($X76,ISBLANK($X76)),$I76,0)*INDEX('Employee Register'!H:H,MATCH($A76,'Employee Register'!A:A,0),1)+J76)</f>
        <v/>
      </c>
      <c r="N76" s="83" t="str">
        <f>IF(OR(ISBLANK($A76),$A76=""),"",(M76-J76)*INDEX('Employee Register'!U:U,MATCH($A76,'Employee Register'!A:A,0),1))</f>
        <v/>
      </c>
      <c r="O76" s="142" t="str">
        <f>IF(OR(ISBLANK($A76),$A76=""),"",IF(M76=0,0,INDEX('Employee Register'!V:V,MATCH($A76,'Employee Register'!A:A,0),1)))</f>
        <v/>
      </c>
      <c r="P76" s="142" t="str">
        <f>IF(OR(ISBLANK($A76),$A76=""),"",IF(M76=0,0,INDEX('Employee Register'!W:W,MATCH($A76,'Employee Register'!A:A,0),1)+K76))</f>
        <v/>
      </c>
      <c r="Q76" s="83" t="str">
        <f t="shared" si="11"/>
        <v/>
      </c>
      <c r="R76" s="83" t="str">
        <f>IF(OR(ISBLANK($A76),$A76=""),"",INDEX('Employee Register'!Y:Y,MATCH($A76,'Employee Register'!A:A,0))*$Y76)</f>
        <v/>
      </c>
      <c r="S76" s="83" t="str">
        <f>IF(OR(ISBLANK($A76),$A76=""),"",INDEX('Employee Register'!Z:Z,MATCH($A76,'Employee Register'!A:A,0))*$Y76)</f>
        <v/>
      </c>
      <c r="T76" s="83" t="str">
        <f>IF(OR(ISBLANK($A76),$A76=""),"",IF(SUMIF($A$6:$A76,A76,$AP$6:$AP76)&lt;='Federal Tax Tables New'!$N$5,AP76,IF('Federal Tax Tables New'!$N$5-SUMIF($A$6:$A76,A76,$AP$6:$AP76)+AP76&lt;=0,0,'Federal Tax Tables New'!$N$5-SUMIF($A$6:$A76,A76,$AP$6:$AP76)+AP76)))</f>
        <v/>
      </c>
      <c r="U76" s="83" t="str">
        <f>IF(OR(ISBLANK($A76),$A76=""),"",CHOOSE(AC76,0,$M76*Settings!$B$19))</f>
        <v/>
      </c>
      <c r="V76" s="142" t="str">
        <f>IF(OR(ISBLANK($A76),$A76=""),"",IF(M76=0,0,INDEX('Employee Register'!$AA:$AA,MATCH($A76,'Employee Register'!$A:$A,0),1)))</f>
        <v/>
      </c>
      <c r="W76" s="142" t="str">
        <f>IF(OR(ISBLANK($A76),$A76=""),"",IF(M76=0,0,INDEX('Employee Register'!$AB:$AB,MATCH($A76,'Employee Register'!$A:$A,0),1)))</f>
        <v/>
      </c>
      <c r="X76" s="49" t="str">
        <f>IF(OR(ISBLANK($A76),$A76=""),"",INDEX('Employee Register'!I:I,MATCH($A76,'Employee Register'!A:A,0))="No")</f>
        <v/>
      </c>
      <c r="Y76" s="51" t="str">
        <f t="shared" si="15"/>
        <v/>
      </c>
      <c r="Z76" s="49" t="str">
        <f>IF(OR(ISBLANK($A76),$A76=""),"",MATCH(INDEX('Employee Register'!K:K,MATCH($A76,'Employee Register'!A:A,0)),Settings!$A$2:$A$3,0))</f>
        <v/>
      </c>
      <c r="AA76" s="49" t="str">
        <f>IF(OR(ISBLANK($A76),$A76=""),"",CHOOSE(Z76,MATCH(INDEX('Employee Register'!O:O,MATCH($A76,'Employee Register'!A:A,0)),Settings!$A$6:$A$9,0),MATCH(INDEX('Employee Register'!L:L,MATCH($A76,'Employee Register'!A:A,0)),Settings!$A$12:$A$15,0)))</f>
        <v/>
      </c>
      <c r="AB76" s="49" t="str">
        <f>IF(OR(ISBLANK($A76),$A76=""),"",CHOOSE(Z76,MATCH(INDEX('Employee Register'!P:P,MATCH($A76,'Employee Register'!A:A,0)),Settings!$A$22:$A$23,0),0))</f>
        <v/>
      </c>
      <c r="AC76" s="49" t="str">
        <f>IF(OR(ISBLANK($A76),$A76=""),"",MATCH(INDEX('Employee Register'!X:X,MATCH($A76,'Employee Register'!A:A,0)),Settings!$A$26:$A$27,0))</f>
        <v/>
      </c>
      <c r="AD76" s="49" t="str">
        <f>IF(OR(ISBLANK($A76),$A76=""),"",IF(Z76=2,INDEX('Employee Register'!M:M,MATCH($A76,'Employee Register'!A:A,0)),0))</f>
        <v/>
      </c>
      <c r="AE76" s="78" t="str">
        <f>IF(OR(ISBLANK($A76),$A76=""),"",$AD76*INDEX('Federal Tax Tables New'!$B$56:$B$63,MATCH(INDEX('Employee Register'!J:J,MATCH($A76,'Employee Register'!A:A,0)),'Federal Tax Tables New'!$A$56:$A$63,0),1))</f>
        <v/>
      </c>
      <c r="AF76" s="51" t="str">
        <f t="shared" si="12"/>
        <v/>
      </c>
      <c r="AG76" s="49" t="str">
        <f>IF(OR(ISBLANK($A76),$A76=""),"",INDEX('Federal Tax Tables New'!$C$56:$C$63,MATCH(INDEX('Employee Register'!J:J,MATCH($A76,'Employee Register'!A:A,0)),'Federal Tax Tables New'!$A$56:$A$63,0),1))</f>
        <v/>
      </c>
      <c r="AH76" s="139" t="str">
        <f>IF(OR(ISBLANK($A76),$A76=""),"",IF(AF76&lt;CHOOSE(Z76,INDEX('Employee Register'!S:S,MATCH($A76,'Employee Register'!A:A,0)),0),0,AF76*AG76-CHOOSE(Z76,INDEX('Employee Register'!S:S,MATCH($A76,'Employee Register'!A:A,0))*AG76,0)))</f>
        <v/>
      </c>
      <c r="AI76" s="51" t="str">
        <f>IF(OR(ISBLANK($A76),$A76=""),"",MAX(IF($Z76=1,CHOOSE(AB76,CHOOSE(AA76,0,INDEX('Federal Tax Tables New'!$F$33:$I$40,MATCH(AH76,'Federal Tax Tables New'!$F$33:$F$40,1),1),INDEX('Federal Tax Tables New'!$F$22:$I$29,MATCH(AH76,'Federal Tax Tables New'!$F$22:$F$29,1),1),INDEX('Federal Tax Tables New'!$F$44:$I$51,MATCH(AH76,'Federal Tax Tables New'!$F$44:$F$51,1),1)),CHOOSE(AA76,0,INDEX('Federal Tax Tables New'!$K$33:$N$40,MATCH(AH76,'Federal Tax Tables New'!$K$33:$K$40,1),1),INDEX('Federal Tax Tables New'!$K$22:$N$29,MATCH(AH76,'Federal Tax Tables New'!$K$22:$K$29,1),1),INDEX('Federal Tax Tables New'!$K$44:$N$51,MATCH(AH76,'Federal Tax Tables New'!$K$44:$K$51,1),1))),0),IF($Z76=2,CHOOSE(AA76,0,INDEX('Federal Tax Tables New'!$A$33:$D$40,MATCH(AH76,'Federal Tax Tables New'!$A$33:$A$40,1),1),INDEX('Federal Tax Tables New'!$A$22:$D$29,MATCH(AH76,'Federal Tax Tables New'!$A$22:$A$29,1),1),INDEX('Federal Tax Tables New'!$A$33:$D$40,MATCH(AH76,'Federal Tax Tables New'!$A$33:$A$40,1),1)),0)))</f>
        <v/>
      </c>
      <c r="AJ76" s="51" t="str">
        <f>IF(OR(ISBLANK($A76),$A76=""),"",MAX(IF($Z76=1,CHOOSE(AB76,CHOOSE(AA76,0,INDEX('Federal Tax Tables New'!$F$33:$I$40,MATCH(AH76,'Federal Tax Tables New'!$F$33:$F$40,1),3),INDEX('Federal Tax Tables New'!$F$22:$I$29,MATCH(AH76,'Federal Tax Tables New'!$F$22:$F$29,1),3),INDEX('Federal Tax Tables New'!$F$44:$I$51,MATCH(AH76,'Federal Tax Tables New'!$F$44:$F$51,1),3)),CHOOSE(AA76,0,INDEX('Federal Tax Tables New'!$K$33:$N$40,MATCH(AH76,'Federal Tax Tables New'!$K$33:$K$40,1),3),INDEX('Federal Tax Tables New'!$K$22:$N$29,MATCH(AH76,'Federal Tax Tables New'!$K$22:$K$29,1),3),INDEX('Federal Tax Tables New'!$K$44:$N$51,MATCH(AH76,'Federal Tax Tables New'!$K$44:$K$51,1),3))),0),IF($Z76=2,CHOOSE(AA76,0,INDEX('Federal Tax Tables New'!$A$33:$D$40,MATCH(AH76,'Federal Tax Tables New'!$A$33:$A$40,1),3),INDEX('Federal Tax Tables New'!$A$22:$D$29,MATCH(AH76,'Federal Tax Tables New'!$A$22:$A$29,1),3),INDEX('Federal Tax Tables New'!$A$33:$D$40,MATCH(AH76,'Federal Tax Tables New'!$A$33:$A$40,1),3)),0)))</f>
        <v/>
      </c>
      <c r="AK76" s="79" t="str">
        <f>IF(OR(ISBLANK($A76),$A76=""),"",MAX(IF($Z76=1,CHOOSE(AB76,CHOOSE(AA76,0,INDEX('Federal Tax Tables New'!$F$33:$I$40,MATCH(AH76,'Federal Tax Tables New'!$F$33:$F$40,1),4),INDEX('Federal Tax Tables New'!$F$22:$I$29,MATCH(AH76,'Federal Tax Tables New'!$F$22:$F$29,1),4),INDEX('Federal Tax Tables New'!$F$44:$I$51,MATCH(AH76,'Federal Tax Tables New'!$F$44:$F$51,1),4)),CHOOSE(AA76,0,INDEX('Federal Tax Tables New'!$K$33:$N$40,MATCH(AH76,'Federal Tax Tables New'!$K$33:$K$40,1),4),INDEX('Federal Tax Tables New'!$K$22:$N$29,MATCH(AH76,'Federal Tax Tables New'!$K$22:$K$29,1),4),INDEX('Federal Tax Tables New'!$K$44:$N$51,MATCH(AH76,'Federal Tax Tables New'!$K$44:$K$51,1),4))),0),IF($Z76=2,CHOOSE(AA76,0,INDEX('Federal Tax Tables New'!$A$33:$D$40,MATCH(AH76,'Federal Tax Tables New'!$A$33:$A$40,1),4),INDEX('Federal Tax Tables New'!$A$22:$D$29,MATCH(AH76,'Federal Tax Tables New'!$A$22:$A$29,1),4),INDEX('Federal Tax Tables New'!$A$33:$D$40,MATCH(AH76,'Federal Tax Tables New'!$A$33:$A$40,1),4)),0)))</f>
        <v/>
      </c>
      <c r="AL76" s="51" t="str">
        <f t="shared" si="16"/>
        <v/>
      </c>
      <c r="AM76" s="51" t="str">
        <f>IF(OR(ISBLANK($A76),$A76=""),"",CHOOSE(Z76,INDEX('Employee Register'!Q:Q,MATCH($A76,'Employee Register'!A:A,0))*'Federal Tax Tables New'!$H$5+INDEX('Employee Register'!R:R,MATCH($A76,'Employee Register'!A:A,0))*'Federal Tax Tables New'!$H$6,0))</f>
        <v/>
      </c>
      <c r="AN76" s="51" t="str">
        <f t="shared" si="13"/>
        <v/>
      </c>
      <c r="AO76" s="139" t="str">
        <f>IF(OR(ISBLANK($A76),$A76=""),"",IF(OR(M76=0,AA76=1),0,CHOOSE(Z76,INDEX('Employee Register'!T:T,MATCH($A76,'Employee Register'!A:A,0)),INDEX('Employee Register'!N:N,MATCH($A76,'Employee Register'!A:A,0)))))</f>
        <v/>
      </c>
      <c r="AP76" s="51" t="str">
        <f>IF(OR(ISBLANK($A76),$A76=""),"",CHOOSE(AC76,0,(M76-O76)*Settings!$B$18))</f>
        <v/>
      </c>
      <c r="AQ76" s="84" t="str">
        <f t="shared" si="14"/>
        <v/>
      </c>
      <c r="AS76" s="113"/>
    </row>
    <row r="77" spans="1:45" s="204" customFormat="1" ht="15" customHeight="1" x14ac:dyDescent="0.2">
      <c r="A77" s="82"/>
      <c r="B77" s="50" t="str">
        <f>IF(OR(ISBLANK($A77),$A77=""),"",INDEX('Employee Register'!B:B,MATCH($A77,'Employee Register'!A:A,0),1))</f>
        <v/>
      </c>
      <c r="C77" s="46"/>
      <c r="D77" s="46"/>
      <c r="E77" s="29"/>
      <c r="F77" s="29"/>
      <c r="G77" s="29"/>
      <c r="H77" s="29"/>
      <c r="I77" s="47"/>
      <c r="J77" s="48"/>
      <c r="K77" s="48"/>
      <c r="L77" s="48"/>
      <c r="M77" s="83" t="str">
        <f>IF(OR(ISBLANK($A77),$A77=""),"",SUM($E77:$H77)*INDEX('Employee Register'!G:G,MATCH($A77,'Employee Register'!A:A,0),1)+IF(OR($X77,ISBLANK($X77)),$I77,0)*INDEX('Employee Register'!H:H,MATCH($A77,'Employee Register'!A:A,0),1)+J77)</f>
        <v/>
      </c>
      <c r="N77" s="83" t="str">
        <f>IF(OR(ISBLANK($A77),$A77=""),"",(M77-J77)*INDEX('Employee Register'!U:U,MATCH($A77,'Employee Register'!A:A,0),1))</f>
        <v/>
      </c>
      <c r="O77" s="142" t="str">
        <f>IF(OR(ISBLANK($A77),$A77=""),"",IF(M77=0,0,INDEX('Employee Register'!V:V,MATCH($A77,'Employee Register'!A:A,0),1)))</f>
        <v/>
      </c>
      <c r="P77" s="142" t="str">
        <f>IF(OR(ISBLANK($A77),$A77=""),"",IF(M77=0,0,INDEX('Employee Register'!W:W,MATCH($A77,'Employee Register'!A:A,0),1)+K77))</f>
        <v/>
      </c>
      <c r="Q77" s="83" t="str">
        <f t="shared" si="11"/>
        <v/>
      </c>
      <c r="R77" s="83" t="str">
        <f>IF(OR(ISBLANK($A77),$A77=""),"",INDEX('Employee Register'!Y:Y,MATCH($A77,'Employee Register'!A:A,0))*$Y77)</f>
        <v/>
      </c>
      <c r="S77" s="83" t="str">
        <f>IF(OR(ISBLANK($A77),$A77=""),"",INDEX('Employee Register'!Z:Z,MATCH($A77,'Employee Register'!A:A,0))*$Y77)</f>
        <v/>
      </c>
      <c r="T77" s="83" t="str">
        <f>IF(OR(ISBLANK($A77),$A77=""),"",IF(SUMIF($A$6:$A77,A77,$AP$6:$AP77)&lt;='Federal Tax Tables New'!$N$5,AP77,IF('Federal Tax Tables New'!$N$5-SUMIF($A$6:$A77,A77,$AP$6:$AP77)+AP77&lt;=0,0,'Federal Tax Tables New'!$N$5-SUMIF($A$6:$A77,A77,$AP$6:$AP77)+AP77)))</f>
        <v/>
      </c>
      <c r="U77" s="83" t="str">
        <f>IF(OR(ISBLANK($A77),$A77=""),"",CHOOSE(AC77,0,$M77*Settings!$B$19))</f>
        <v/>
      </c>
      <c r="V77" s="142" t="str">
        <f>IF(OR(ISBLANK($A77),$A77=""),"",IF(M77=0,0,INDEX('Employee Register'!$AA:$AA,MATCH($A77,'Employee Register'!$A:$A,0),1)))</f>
        <v/>
      </c>
      <c r="W77" s="142" t="str">
        <f>IF(OR(ISBLANK($A77),$A77=""),"",IF(M77=0,0,INDEX('Employee Register'!$AB:$AB,MATCH($A77,'Employee Register'!$A:$A,0),1)))</f>
        <v/>
      </c>
      <c r="X77" s="49" t="str">
        <f>IF(OR(ISBLANK($A77),$A77=""),"",INDEX('Employee Register'!I:I,MATCH($A77,'Employee Register'!A:A,0))="No")</f>
        <v/>
      </c>
      <c r="Y77" s="51" t="str">
        <f t="shared" si="15"/>
        <v/>
      </c>
      <c r="Z77" s="49" t="str">
        <f>IF(OR(ISBLANK($A77),$A77=""),"",MATCH(INDEX('Employee Register'!K:K,MATCH($A77,'Employee Register'!A:A,0)),Settings!$A$2:$A$3,0))</f>
        <v/>
      </c>
      <c r="AA77" s="49" t="str">
        <f>IF(OR(ISBLANK($A77),$A77=""),"",CHOOSE(Z77,MATCH(INDEX('Employee Register'!O:O,MATCH($A77,'Employee Register'!A:A,0)),Settings!$A$6:$A$9,0),MATCH(INDEX('Employee Register'!L:L,MATCH($A77,'Employee Register'!A:A,0)),Settings!$A$12:$A$15,0)))</f>
        <v/>
      </c>
      <c r="AB77" s="49" t="str">
        <f>IF(OR(ISBLANK($A77),$A77=""),"",CHOOSE(Z77,MATCH(INDEX('Employee Register'!P:P,MATCH($A77,'Employee Register'!A:A,0)),Settings!$A$22:$A$23,0),0))</f>
        <v/>
      </c>
      <c r="AC77" s="49" t="str">
        <f>IF(OR(ISBLANK($A77),$A77=""),"",MATCH(INDEX('Employee Register'!X:X,MATCH($A77,'Employee Register'!A:A,0)),Settings!$A$26:$A$27,0))</f>
        <v/>
      </c>
      <c r="AD77" s="49" t="str">
        <f>IF(OR(ISBLANK($A77),$A77=""),"",IF(Z77=2,INDEX('Employee Register'!M:M,MATCH($A77,'Employee Register'!A:A,0)),0))</f>
        <v/>
      </c>
      <c r="AE77" s="78" t="str">
        <f>IF(OR(ISBLANK($A77),$A77=""),"",$AD77*INDEX('Federal Tax Tables New'!$B$56:$B$63,MATCH(INDEX('Employee Register'!J:J,MATCH($A77,'Employee Register'!A:A,0)),'Federal Tax Tables New'!$A$56:$A$63,0),1))</f>
        <v/>
      </c>
      <c r="AF77" s="51" t="str">
        <f t="shared" si="12"/>
        <v/>
      </c>
      <c r="AG77" s="49" t="str">
        <f>IF(OR(ISBLANK($A77),$A77=""),"",INDEX('Federal Tax Tables New'!$C$56:$C$63,MATCH(INDEX('Employee Register'!J:J,MATCH($A77,'Employee Register'!A:A,0)),'Federal Tax Tables New'!$A$56:$A$63,0),1))</f>
        <v/>
      </c>
      <c r="AH77" s="139" t="str">
        <f>IF(OR(ISBLANK($A77),$A77=""),"",IF(AF77&lt;CHOOSE(Z77,INDEX('Employee Register'!S:S,MATCH($A77,'Employee Register'!A:A,0)),0),0,AF77*AG77-CHOOSE(Z77,INDEX('Employee Register'!S:S,MATCH($A77,'Employee Register'!A:A,0))*AG77,0)))</f>
        <v/>
      </c>
      <c r="AI77" s="51" t="str">
        <f>IF(OR(ISBLANK($A77),$A77=""),"",MAX(IF($Z77=1,CHOOSE(AB77,CHOOSE(AA77,0,INDEX('Federal Tax Tables New'!$F$33:$I$40,MATCH(AH77,'Federal Tax Tables New'!$F$33:$F$40,1),1),INDEX('Federal Tax Tables New'!$F$22:$I$29,MATCH(AH77,'Federal Tax Tables New'!$F$22:$F$29,1),1),INDEX('Federal Tax Tables New'!$F$44:$I$51,MATCH(AH77,'Federal Tax Tables New'!$F$44:$F$51,1),1)),CHOOSE(AA77,0,INDEX('Federal Tax Tables New'!$K$33:$N$40,MATCH(AH77,'Federal Tax Tables New'!$K$33:$K$40,1),1),INDEX('Federal Tax Tables New'!$K$22:$N$29,MATCH(AH77,'Federal Tax Tables New'!$K$22:$K$29,1),1),INDEX('Federal Tax Tables New'!$K$44:$N$51,MATCH(AH77,'Federal Tax Tables New'!$K$44:$K$51,1),1))),0),IF($Z77=2,CHOOSE(AA77,0,INDEX('Federal Tax Tables New'!$A$33:$D$40,MATCH(AH77,'Federal Tax Tables New'!$A$33:$A$40,1),1),INDEX('Federal Tax Tables New'!$A$22:$D$29,MATCH(AH77,'Federal Tax Tables New'!$A$22:$A$29,1),1),INDEX('Federal Tax Tables New'!$A$33:$D$40,MATCH(AH77,'Federal Tax Tables New'!$A$33:$A$40,1),1)),0)))</f>
        <v/>
      </c>
      <c r="AJ77" s="51" t="str">
        <f>IF(OR(ISBLANK($A77),$A77=""),"",MAX(IF($Z77=1,CHOOSE(AB77,CHOOSE(AA77,0,INDEX('Federal Tax Tables New'!$F$33:$I$40,MATCH(AH77,'Federal Tax Tables New'!$F$33:$F$40,1),3),INDEX('Federal Tax Tables New'!$F$22:$I$29,MATCH(AH77,'Federal Tax Tables New'!$F$22:$F$29,1),3),INDEX('Federal Tax Tables New'!$F$44:$I$51,MATCH(AH77,'Federal Tax Tables New'!$F$44:$F$51,1),3)),CHOOSE(AA77,0,INDEX('Federal Tax Tables New'!$K$33:$N$40,MATCH(AH77,'Federal Tax Tables New'!$K$33:$K$40,1),3),INDEX('Federal Tax Tables New'!$K$22:$N$29,MATCH(AH77,'Federal Tax Tables New'!$K$22:$K$29,1),3),INDEX('Federal Tax Tables New'!$K$44:$N$51,MATCH(AH77,'Federal Tax Tables New'!$K$44:$K$51,1),3))),0),IF($Z77=2,CHOOSE(AA77,0,INDEX('Federal Tax Tables New'!$A$33:$D$40,MATCH(AH77,'Federal Tax Tables New'!$A$33:$A$40,1),3),INDEX('Federal Tax Tables New'!$A$22:$D$29,MATCH(AH77,'Federal Tax Tables New'!$A$22:$A$29,1),3),INDEX('Federal Tax Tables New'!$A$33:$D$40,MATCH(AH77,'Federal Tax Tables New'!$A$33:$A$40,1),3)),0)))</f>
        <v/>
      </c>
      <c r="AK77" s="79" t="str">
        <f>IF(OR(ISBLANK($A77),$A77=""),"",MAX(IF($Z77=1,CHOOSE(AB77,CHOOSE(AA77,0,INDEX('Federal Tax Tables New'!$F$33:$I$40,MATCH(AH77,'Federal Tax Tables New'!$F$33:$F$40,1),4),INDEX('Federal Tax Tables New'!$F$22:$I$29,MATCH(AH77,'Federal Tax Tables New'!$F$22:$F$29,1),4),INDEX('Federal Tax Tables New'!$F$44:$I$51,MATCH(AH77,'Federal Tax Tables New'!$F$44:$F$51,1),4)),CHOOSE(AA77,0,INDEX('Federal Tax Tables New'!$K$33:$N$40,MATCH(AH77,'Federal Tax Tables New'!$K$33:$K$40,1),4),INDEX('Federal Tax Tables New'!$K$22:$N$29,MATCH(AH77,'Federal Tax Tables New'!$K$22:$K$29,1),4),INDEX('Federal Tax Tables New'!$K$44:$N$51,MATCH(AH77,'Federal Tax Tables New'!$K$44:$K$51,1),4))),0),IF($Z77=2,CHOOSE(AA77,0,INDEX('Federal Tax Tables New'!$A$33:$D$40,MATCH(AH77,'Federal Tax Tables New'!$A$33:$A$40,1),4),INDEX('Federal Tax Tables New'!$A$22:$D$29,MATCH(AH77,'Federal Tax Tables New'!$A$22:$A$29,1),4),INDEX('Federal Tax Tables New'!$A$33:$D$40,MATCH(AH77,'Federal Tax Tables New'!$A$33:$A$40,1),4)),0)))</f>
        <v/>
      </c>
      <c r="AL77" s="51" t="str">
        <f t="shared" si="16"/>
        <v/>
      </c>
      <c r="AM77" s="51" t="str">
        <f>IF(OR(ISBLANK($A77),$A77=""),"",CHOOSE(Z77,INDEX('Employee Register'!Q:Q,MATCH($A77,'Employee Register'!A:A,0))*'Federal Tax Tables New'!$H$5+INDEX('Employee Register'!R:R,MATCH($A77,'Employee Register'!A:A,0))*'Federal Tax Tables New'!$H$6,0))</f>
        <v/>
      </c>
      <c r="AN77" s="51" t="str">
        <f t="shared" si="13"/>
        <v/>
      </c>
      <c r="AO77" s="139" t="str">
        <f>IF(OR(ISBLANK($A77),$A77=""),"",IF(OR(M77=0,AA77=1),0,CHOOSE(Z77,INDEX('Employee Register'!T:T,MATCH($A77,'Employee Register'!A:A,0)),INDEX('Employee Register'!N:N,MATCH($A77,'Employee Register'!A:A,0)))))</f>
        <v/>
      </c>
      <c r="AP77" s="51" t="str">
        <f>IF(OR(ISBLANK($A77),$A77=""),"",CHOOSE(AC77,0,(M77-O77)*Settings!$B$18))</f>
        <v/>
      </c>
      <c r="AQ77" s="84" t="str">
        <f t="shared" si="14"/>
        <v/>
      </c>
      <c r="AS77" s="113"/>
    </row>
    <row r="78" spans="1:45" s="204" customFormat="1" ht="15" customHeight="1" x14ac:dyDescent="0.2">
      <c r="A78" s="82"/>
      <c r="B78" s="50" t="str">
        <f>IF(OR(ISBLANK($A78),$A78=""),"",INDEX('Employee Register'!B:B,MATCH($A78,'Employee Register'!A:A,0),1))</f>
        <v/>
      </c>
      <c r="C78" s="46"/>
      <c r="D78" s="46"/>
      <c r="E78" s="29"/>
      <c r="F78" s="29"/>
      <c r="G78" s="29"/>
      <c r="H78" s="29"/>
      <c r="I78" s="47"/>
      <c r="J78" s="48"/>
      <c r="K78" s="48"/>
      <c r="L78" s="48"/>
      <c r="M78" s="83" t="str">
        <f>IF(OR(ISBLANK($A78),$A78=""),"",SUM($E78:$H78)*INDEX('Employee Register'!G:G,MATCH($A78,'Employee Register'!A:A,0),1)+IF(OR($X78,ISBLANK($X78)),$I78,0)*INDEX('Employee Register'!H:H,MATCH($A78,'Employee Register'!A:A,0),1)+J78)</f>
        <v/>
      </c>
      <c r="N78" s="83" t="str">
        <f>IF(OR(ISBLANK($A78),$A78=""),"",(M78-J78)*INDEX('Employee Register'!U:U,MATCH($A78,'Employee Register'!A:A,0),1))</f>
        <v/>
      </c>
      <c r="O78" s="142" t="str">
        <f>IF(OR(ISBLANK($A78),$A78=""),"",IF(M78=0,0,INDEX('Employee Register'!V:V,MATCH($A78,'Employee Register'!A:A,0),1)))</f>
        <v/>
      </c>
      <c r="P78" s="142" t="str">
        <f>IF(OR(ISBLANK($A78),$A78=""),"",IF(M78=0,0,INDEX('Employee Register'!W:W,MATCH($A78,'Employee Register'!A:A,0),1)+K78))</f>
        <v/>
      </c>
      <c r="Q78" s="83" t="str">
        <f t="shared" si="11"/>
        <v/>
      </c>
      <c r="R78" s="83" t="str">
        <f>IF(OR(ISBLANK($A78),$A78=""),"",INDEX('Employee Register'!Y:Y,MATCH($A78,'Employee Register'!A:A,0))*$Y78)</f>
        <v/>
      </c>
      <c r="S78" s="83" t="str">
        <f>IF(OR(ISBLANK($A78),$A78=""),"",INDEX('Employee Register'!Z:Z,MATCH($A78,'Employee Register'!A:A,0))*$Y78)</f>
        <v/>
      </c>
      <c r="T78" s="83" t="str">
        <f>IF(OR(ISBLANK($A78),$A78=""),"",IF(SUMIF($A$6:$A78,A78,$AP$6:$AP78)&lt;='Federal Tax Tables New'!$N$5,AP78,IF('Federal Tax Tables New'!$N$5-SUMIF($A$6:$A78,A78,$AP$6:$AP78)+AP78&lt;=0,0,'Federal Tax Tables New'!$N$5-SUMIF($A$6:$A78,A78,$AP$6:$AP78)+AP78)))</f>
        <v/>
      </c>
      <c r="U78" s="83" t="str">
        <f>IF(OR(ISBLANK($A78),$A78=""),"",CHOOSE(AC78,0,$M78*Settings!$B$19))</f>
        <v/>
      </c>
      <c r="V78" s="142" t="str">
        <f>IF(OR(ISBLANK($A78),$A78=""),"",IF(M78=0,0,INDEX('Employee Register'!$AA:$AA,MATCH($A78,'Employee Register'!$A:$A,0),1)))</f>
        <v/>
      </c>
      <c r="W78" s="142" t="str">
        <f>IF(OR(ISBLANK($A78),$A78=""),"",IF(M78=0,0,INDEX('Employee Register'!$AB:$AB,MATCH($A78,'Employee Register'!$A:$A,0),1)))</f>
        <v/>
      </c>
      <c r="X78" s="49" t="str">
        <f>IF(OR(ISBLANK($A78),$A78=""),"",INDEX('Employee Register'!I:I,MATCH($A78,'Employee Register'!A:A,0))="No")</f>
        <v/>
      </c>
      <c r="Y78" s="51" t="str">
        <f t="shared" si="15"/>
        <v/>
      </c>
      <c r="Z78" s="49" t="str">
        <f>IF(OR(ISBLANK($A78),$A78=""),"",MATCH(INDEX('Employee Register'!K:K,MATCH($A78,'Employee Register'!A:A,0)),Settings!$A$2:$A$3,0))</f>
        <v/>
      </c>
      <c r="AA78" s="49" t="str">
        <f>IF(OR(ISBLANK($A78),$A78=""),"",CHOOSE(Z78,MATCH(INDEX('Employee Register'!O:O,MATCH($A78,'Employee Register'!A:A,0)),Settings!$A$6:$A$9,0),MATCH(INDEX('Employee Register'!L:L,MATCH($A78,'Employee Register'!A:A,0)),Settings!$A$12:$A$15,0)))</f>
        <v/>
      </c>
      <c r="AB78" s="49" t="str">
        <f>IF(OR(ISBLANK($A78),$A78=""),"",CHOOSE(Z78,MATCH(INDEX('Employee Register'!P:P,MATCH($A78,'Employee Register'!A:A,0)),Settings!$A$22:$A$23,0),0))</f>
        <v/>
      </c>
      <c r="AC78" s="49" t="str">
        <f>IF(OR(ISBLANK($A78),$A78=""),"",MATCH(INDEX('Employee Register'!X:X,MATCH($A78,'Employee Register'!A:A,0)),Settings!$A$26:$A$27,0))</f>
        <v/>
      </c>
      <c r="AD78" s="49" t="str">
        <f>IF(OR(ISBLANK($A78),$A78=""),"",IF(Z78=2,INDEX('Employee Register'!M:M,MATCH($A78,'Employee Register'!A:A,0)),0))</f>
        <v/>
      </c>
      <c r="AE78" s="78" t="str">
        <f>IF(OR(ISBLANK($A78),$A78=""),"",$AD78*INDEX('Federal Tax Tables New'!$B$56:$B$63,MATCH(INDEX('Employee Register'!J:J,MATCH($A78,'Employee Register'!A:A,0)),'Federal Tax Tables New'!$A$56:$A$63,0),1))</f>
        <v/>
      </c>
      <c r="AF78" s="51" t="str">
        <f t="shared" si="12"/>
        <v/>
      </c>
      <c r="AG78" s="49" t="str">
        <f>IF(OR(ISBLANK($A78),$A78=""),"",INDEX('Federal Tax Tables New'!$C$56:$C$63,MATCH(INDEX('Employee Register'!J:J,MATCH($A78,'Employee Register'!A:A,0)),'Federal Tax Tables New'!$A$56:$A$63,0),1))</f>
        <v/>
      </c>
      <c r="AH78" s="139" t="str">
        <f>IF(OR(ISBLANK($A78),$A78=""),"",IF(AF78&lt;CHOOSE(Z78,INDEX('Employee Register'!S:S,MATCH($A78,'Employee Register'!A:A,0)),0),0,AF78*AG78-CHOOSE(Z78,INDEX('Employee Register'!S:S,MATCH($A78,'Employee Register'!A:A,0))*AG78,0)))</f>
        <v/>
      </c>
      <c r="AI78" s="51" t="str">
        <f>IF(OR(ISBLANK($A78),$A78=""),"",MAX(IF($Z78=1,CHOOSE(AB78,CHOOSE(AA78,0,INDEX('Federal Tax Tables New'!$F$33:$I$40,MATCH(AH78,'Federal Tax Tables New'!$F$33:$F$40,1),1),INDEX('Federal Tax Tables New'!$F$22:$I$29,MATCH(AH78,'Federal Tax Tables New'!$F$22:$F$29,1),1),INDEX('Federal Tax Tables New'!$F$44:$I$51,MATCH(AH78,'Federal Tax Tables New'!$F$44:$F$51,1),1)),CHOOSE(AA78,0,INDEX('Federal Tax Tables New'!$K$33:$N$40,MATCH(AH78,'Federal Tax Tables New'!$K$33:$K$40,1),1),INDEX('Federal Tax Tables New'!$K$22:$N$29,MATCH(AH78,'Federal Tax Tables New'!$K$22:$K$29,1),1),INDEX('Federal Tax Tables New'!$K$44:$N$51,MATCH(AH78,'Federal Tax Tables New'!$K$44:$K$51,1),1))),0),IF($Z78=2,CHOOSE(AA78,0,INDEX('Federal Tax Tables New'!$A$33:$D$40,MATCH(AH78,'Federal Tax Tables New'!$A$33:$A$40,1),1),INDEX('Federal Tax Tables New'!$A$22:$D$29,MATCH(AH78,'Federal Tax Tables New'!$A$22:$A$29,1),1),INDEX('Federal Tax Tables New'!$A$33:$D$40,MATCH(AH78,'Federal Tax Tables New'!$A$33:$A$40,1),1)),0)))</f>
        <v/>
      </c>
      <c r="AJ78" s="51" t="str">
        <f>IF(OR(ISBLANK($A78),$A78=""),"",MAX(IF($Z78=1,CHOOSE(AB78,CHOOSE(AA78,0,INDEX('Federal Tax Tables New'!$F$33:$I$40,MATCH(AH78,'Federal Tax Tables New'!$F$33:$F$40,1),3),INDEX('Federal Tax Tables New'!$F$22:$I$29,MATCH(AH78,'Federal Tax Tables New'!$F$22:$F$29,1),3),INDEX('Federal Tax Tables New'!$F$44:$I$51,MATCH(AH78,'Federal Tax Tables New'!$F$44:$F$51,1),3)),CHOOSE(AA78,0,INDEX('Federal Tax Tables New'!$K$33:$N$40,MATCH(AH78,'Federal Tax Tables New'!$K$33:$K$40,1),3),INDEX('Federal Tax Tables New'!$K$22:$N$29,MATCH(AH78,'Federal Tax Tables New'!$K$22:$K$29,1),3),INDEX('Federal Tax Tables New'!$K$44:$N$51,MATCH(AH78,'Federal Tax Tables New'!$K$44:$K$51,1),3))),0),IF($Z78=2,CHOOSE(AA78,0,INDEX('Federal Tax Tables New'!$A$33:$D$40,MATCH(AH78,'Federal Tax Tables New'!$A$33:$A$40,1),3),INDEX('Federal Tax Tables New'!$A$22:$D$29,MATCH(AH78,'Federal Tax Tables New'!$A$22:$A$29,1),3),INDEX('Federal Tax Tables New'!$A$33:$D$40,MATCH(AH78,'Federal Tax Tables New'!$A$33:$A$40,1),3)),0)))</f>
        <v/>
      </c>
      <c r="AK78" s="79" t="str">
        <f>IF(OR(ISBLANK($A78),$A78=""),"",MAX(IF($Z78=1,CHOOSE(AB78,CHOOSE(AA78,0,INDEX('Federal Tax Tables New'!$F$33:$I$40,MATCH(AH78,'Federal Tax Tables New'!$F$33:$F$40,1),4),INDEX('Federal Tax Tables New'!$F$22:$I$29,MATCH(AH78,'Federal Tax Tables New'!$F$22:$F$29,1),4),INDEX('Federal Tax Tables New'!$F$44:$I$51,MATCH(AH78,'Federal Tax Tables New'!$F$44:$F$51,1),4)),CHOOSE(AA78,0,INDEX('Federal Tax Tables New'!$K$33:$N$40,MATCH(AH78,'Federal Tax Tables New'!$K$33:$K$40,1),4),INDEX('Federal Tax Tables New'!$K$22:$N$29,MATCH(AH78,'Federal Tax Tables New'!$K$22:$K$29,1),4),INDEX('Federal Tax Tables New'!$K$44:$N$51,MATCH(AH78,'Federal Tax Tables New'!$K$44:$K$51,1),4))),0),IF($Z78=2,CHOOSE(AA78,0,INDEX('Federal Tax Tables New'!$A$33:$D$40,MATCH(AH78,'Federal Tax Tables New'!$A$33:$A$40,1),4),INDEX('Federal Tax Tables New'!$A$22:$D$29,MATCH(AH78,'Federal Tax Tables New'!$A$22:$A$29,1),4),INDEX('Federal Tax Tables New'!$A$33:$D$40,MATCH(AH78,'Federal Tax Tables New'!$A$33:$A$40,1),4)),0)))</f>
        <v/>
      </c>
      <c r="AL78" s="51" t="str">
        <f t="shared" si="16"/>
        <v/>
      </c>
      <c r="AM78" s="51" t="str">
        <f>IF(OR(ISBLANK($A78),$A78=""),"",CHOOSE(Z78,INDEX('Employee Register'!Q:Q,MATCH($A78,'Employee Register'!A:A,0))*'Federal Tax Tables New'!$H$5+INDEX('Employee Register'!R:R,MATCH($A78,'Employee Register'!A:A,0))*'Federal Tax Tables New'!$H$6,0))</f>
        <v/>
      </c>
      <c r="AN78" s="51" t="str">
        <f t="shared" si="13"/>
        <v/>
      </c>
      <c r="AO78" s="139" t="str">
        <f>IF(OR(ISBLANK($A78),$A78=""),"",IF(OR(M78=0,AA78=1),0,CHOOSE(Z78,INDEX('Employee Register'!T:T,MATCH($A78,'Employee Register'!A:A,0)),INDEX('Employee Register'!N:N,MATCH($A78,'Employee Register'!A:A,0)))))</f>
        <v/>
      </c>
      <c r="AP78" s="51" t="str">
        <f>IF(OR(ISBLANK($A78),$A78=""),"",CHOOSE(AC78,0,(M78-O78)*Settings!$B$18))</f>
        <v/>
      </c>
      <c r="AQ78" s="84" t="str">
        <f t="shared" si="14"/>
        <v/>
      </c>
      <c r="AS78" s="113"/>
    </row>
    <row r="79" spans="1:45" s="204" customFormat="1" ht="15" customHeight="1" x14ac:dyDescent="0.2">
      <c r="A79" s="82"/>
      <c r="B79" s="50" t="str">
        <f>IF(OR(ISBLANK($A79),$A79=""),"",INDEX('Employee Register'!B:B,MATCH($A79,'Employee Register'!A:A,0),1))</f>
        <v/>
      </c>
      <c r="C79" s="46"/>
      <c r="D79" s="46"/>
      <c r="E79" s="29"/>
      <c r="F79" s="29"/>
      <c r="G79" s="29"/>
      <c r="H79" s="29"/>
      <c r="I79" s="47"/>
      <c r="J79" s="48"/>
      <c r="K79" s="48"/>
      <c r="L79" s="48"/>
      <c r="M79" s="83" t="str">
        <f>IF(OR(ISBLANK($A79),$A79=""),"",SUM($E79:$H79)*INDEX('Employee Register'!G:G,MATCH($A79,'Employee Register'!A:A,0),1)+IF(OR($X79,ISBLANK($X79)),$I79,0)*INDEX('Employee Register'!H:H,MATCH($A79,'Employee Register'!A:A,0),1)+J79)</f>
        <v/>
      </c>
      <c r="N79" s="83" t="str">
        <f>IF(OR(ISBLANK($A79),$A79=""),"",(M79-J79)*INDEX('Employee Register'!U:U,MATCH($A79,'Employee Register'!A:A,0),1))</f>
        <v/>
      </c>
      <c r="O79" s="142" t="str">
        <f>IF(OR(ISBLANK($A79),$A79=""),"",IF(M79=0,0,INDEX('Employee Register'!V:V,MATCH($A79,'Employee Register'!A:A,0),1)))</f>
        <v/>
      </c>
      <c r="P79" s="142" t="str">
        <f>IF(OR(ISBLANK($A79),$A79=""),"",IF(M79=0,0,INDEX('Employee Register'!W:W,MATCH($A79,'Employee Register'!A:A,0),1)+K79))</f>
        <v/>
      </c>
      <c r="Q79" s="83" t="str">
        <f t="shared" si="11"/>
        <v/>
      </c>
      <c r="R79" s="83" t="str">
        <f>IF(OR(ISBLANK($A79),$A79=""),"",INDEX('Employee Register'!Y:Y,MATCH($A79,'Employee Register'!A:A,0))*$Y79)</f>
        <v/>
      </c>
      <c r="S79" s="83" t="str">
        <f>IF(OR(ISBLANK($A79),$A79=""),"",INDEX('Employee Register'!Z:Z,MATCH($A79,'Employee Register'!A:A,0))*$Y79)</f>
        <v/>
      </c>
      <c r="T79" s="83" t="str">
        <f>IF(OR(ISBLANK($A79),$A79=""),"",IF(SUMIF($A$6:$A79,A79,$AP$6:$AP79)&lt;='Federal Tax Tables New'!$N$5,AP79,IF('Federal Tax Tables New'!$N$5-SUMIF($A$6:$A79,A79,$AP$6:$AP79)+AP79&lt;=0,0,'Federal Tax Tables New'!$N$5-SUMIF($A$6:$A79,A79,$AP$6:$AP79)+AP79)))</f>
        <v/>
      </c>
      <c r="U79" s="83" t="str">
        <f>IF(OR(ISBLANK($A79),$A79=""),"",CHOOSE(AC79,0,$M79*Settings!$B$19))</f>
        <v/>
      </c>
      <c r="V79" s="142" t="str">
        <f>IF(OR(ISBLANK($A79),$A79=""),"",IF(M79=0,0,INDEX('Employee Register'!$AA:$AA,MATCH($A79,'Employee Register'!$A:$A,0),1)))</f>
        <v/>
      </c>
      <c r="W79" s="142" t="str">
        <f>IF(OR(ISBLANK($A79),$A79=""),"",IF(M79=0,0,INDEX('Employee Register'!$AB:$AB,MATCH($A79,'Employee Register'!$A:$A,0),1)))</f>
        <v/>
      </c>
      <c r="X79" s="49" t="str">
        <f>IF(OR(ISBLANK($A79),$A79=""),"",INDEX('Employee Register'!I:I,MATCH($A79,'Employee Register'!A:A,0))="No")</f>
        <v/>
      </c>
      <c r="Y79" s="51" t="str">
        <f t="shared" si="15"/>
        <v/>
      </c>
      <c r="Z79" s="49" t="str">
        <f>IF(OR(ISBLANK($A79),$A79=""),"",MATCH(INDEX('Employee Register'!K:K,MATCH($A79,'Employee Register'!A:A,0)),Settings!$A$2:$A$3,0))</f>
        <v/>
      </c>
      <c r="AA79" s="49" t="str">
        <f>IF(OR(ISBLANK($A79),$A79=""),"",CHOOSE(Z79,MATCH(INDEX('Employee Register'!O:O,MATCH($A79,'Employee Register'!A:A,0)),Settings!$A$6:$A$9,0),MATCH(INDEX('Employee Register'!L:L,MATCH($A79,'Employee Register'!A:A,0)),Settings!$A$12:$A$15,0)))</f>
        <v/>
      </c>
      <c r="AB79" s="49" t="str">
        <f>IF(OR(ISBLANK($A79),$A79=""),"",CHOOSE(Z79,MATCH(INDEX('Employee Register'!P:P,MATCH($A79,'Employee Register'!A:A,0)),Settings!$A$22:$A$23,0),0))</f>
        <v/>
      </c>
      <c r="AC79" s="49" t="str">
        <f>IF(OR(ISBLANK($A79),$A79=""),"",MATCH(INDEX('Employee Register'!X:X,MATCH($A79,'Employee Register'!A:A,0)),Settings!$A$26:$A$27,0))</f>
        <v/>
      </c>
      <c r="AD79" s="49" t="str">
        <f>IF(OR(ISBLANK($A79),$A79=""),"",IF(Z79=2,INDEX('Employee Register'!M:M,MATCH($A79,'Employee Register'!A:A,0)),0))</f>
        <v/>
      </c>
      <c r="AE79" s="78" t="str">
        <f>IF(OR(ISBLANK($A79),$A79=""),"",$AD79*INDEX('Federal Tax Tables New'!$B$56:$B$63,MATCH(INDEX('Employee Register'!J:J,MATCH($A79,'Employee Register'!A:A,0)),'Federal Tax Tables New'!$A$56:$A$63,0),1))</f>
        <v/>
      </c>
      <c r="AF79" s="51" t="str">
        <f t="shared" si="12"/>
        <v/>
      </c>
      <c r="AG79" s="49" t="str">
        <f>IF(OR(ISBLANK($A79),$A79=""),"",INDEX('Federal Tax Tables New'!$C$56:$C$63,MATCH(INDEX('Employee Register'!J:J,MATCH($A79,'Employee Register'!A:A,0)),'Federal Tax Tables New'!$A$56:$A$63,0),1))</f>
        <v/>
      </c>
      <c r="AH79" s="139" t="str">
        <f>IF(OR(ISBLANK($A79),$A79=""),"",IF(AF79&lt;CHOOSE(Z79,INDEX('Employee Register'!S:S,MATCH($A79,'Employee Register'!A:A,0)),0),0,AF79*AG79-CHOOSE(Z79,INDEX('Employee Register'!S:S,MATCH($A79,'Employee Register'!A:A,0))*AG79,0)))</f>
        <v/>
      </c>
      <c r="AI79" s="51" t="str">
        <f>IF(OR(ISBLANK($A79),$A79=""),"",MAX(IF($Z79=1,CHOOSE(AB79,CHOOSE(AA79,0,INDEX('Federal Tax Tables New'!$F$33:$I$40,MATCH(AH79,'Federal Tax Tables New'!$F$33:$F$40,1),1),INDEX('Federal Tax Tables New'!$F$22:$I$29,MATCH(AH79,'Federal Tax Tables New'!$F$22:$F$29,1),1),INDEX('Federal Tax Tables New'!$F$44:$I$51,MATCH(AH79,'Federal Tax Tables New'!$F$44:$F$51,1),1)),CHOOSE(AA79,0,INDEX('Federal Tax Tables New'!$K$33:$N$40,MATCH(AH79,'Federal Tax Tables New'!$K$33:$K$40,1),1),INDEX('Federal Tax Tables New'!$K$22:$N$29,MATCH(AH79,'Federal Tax Tables New'!$K$22:$K$29,1),1),INDEX('Federal Tax Tables New'!$K$44:$N$51,MATCH(AH79,'Federal Tax Tables New'!$K$44:$K$51,1),1))),0),IF($Z79=2,CHOOSE(AA79,0,INDEX('Federal Tax Tables New'!$A$33:$D$40,MATCH(AH79,'Federal Tax Tables New'!$A$33:$A$40,1),1),INDEX('Federal Tax Tables New'!$A$22:$D$29,MATCH(AH79,'Federal Tax Tables New'!$A$22:$A$29,1),1),INDEX('Federal Tax Tables New'!$A$33:$D$40,MATCH(AH79,'Federal Tax Tables New'!$A$33:$A$40,1),1)),0)))</f>
        <v/>
      </c>
      <c r="AJ79" s="51" t="str">
        <f>IF(OR(ISBLANK($A79),$A79=""),"",MAX(IF($Z79=1,CHOOSE(AB79,CHOOSE(AA79,0,INDEX('Federal Tax Tables New'!$F$33:$I$40,MATCH(AH79,'Federal Tax Tables New'!$F$33:$F$40,1),3),INDEX('Federal Tax Tables New'!$F$22:$I$29,MATCH(AH79,'Federal Tax Tables New'!$F$22:$F$29,1),3),INDEX('Federal Tax Tables New'!$F$44:$I$51,MATCH(AH79,'Federal Tax Tables New'!$F$44:$F$51,1),3)),CHOOSE(AA79,0,INDEX('Federal Tax Tables New'!$K$33:$N$40,MATCH(AH79,'Federal Tax Tables New'!$K$33:$K$40,1),3),INDEX('Federal Tax Tables New'!$K$22:$N$29,MATCH(AH79,'Federal Tax Tables New'!$K$22:$K$29,1),3),INDEX('Federal Tax Tables New'!$K$44:$N$51,MATCH(AH79,'Federal Tax Tables New'!$K$44:$K$51,1),3))),0),IF($Z79=2,CHOOSE(AA79,0,INDEX('Federal Tax Tables New'!$A$33:$D$40,MATCH(AH79,'Federal Tax Tables New'!$A$33:$A$40,1),3),INDEX('Federal Tax Tables New'!$A$22:$D$29,MATCH(AH79,'Federal Tax Tables New'!$A$22:$A$29,1),3),INDEX('Federal Tax Tables New'!$A$33:$D$40,MATCH(AH79,'Federal Tax Tables New'!$A$33:$A$40,1),3)),0)))</f>
        <v/>
      </c>
      <c r="AK79" s="79" t="str">
        <f>IF(OR(ISBLANK($A79),$A79=""),"",MAX(IF($Z79=1,CHOOSE(AB79,CHOOSE(AA79,0,INDEX('Federal Tax Tables New'!$F$33:$I$40,MATCH(AH79,'Federal Tax Tables New'!$F$33:$F$40,1),4),INDEX('Federal Tax Tables New'!$F$22:$I$29,MATCH(AH79,'Federal Tax Tables New'!$F$22:$F$29,1),4),INDEX('Federal Tax Tables New'!$F$44:$I$51,MATCH(AH79,'Federal Tax Tables New'!$F$44:$F$51,1),4)),CHOOSE(AA79,0,INDEX('Federal Tax Tables New'!$K$33:$N$40,MATCH(AH79,'Federal Tax Tables New'!$K$33:$K$40,1),4),INDEX('Federal Tax Tables New'!$K$22:$N$29,MATCH(AH79,'Federal Tax Tables New'!$K$22:$K$29,1),4),INDEX('Federal Tax Tables New'!$K$44:$N$51,MATCH(AH79,'Federal Tax Tables New'!$K$44:$K$51,1),4))),0),IF($Z79=2,CHOOSE(AA79,0,INDEX('Federal Tax Tables New'!$A$33:$D$40,MATCH(AH79,'Federal Tax Tables New'!$A$33:$A$40,1),4),INDEX('Federal Tax Tables New'!$A$22:$D$29,MATCH(AH79,'Federal Tax Tables New'!$A$22:$A$29,1),4),INDEX('Federal Tax Tables New'!$A$33:$D$40,MATCH(AH79,'Federal Tax Tables New'!$A$33:$A$40,1),4)),0)))</f>
        <v/>
      </c>
      <c r="AL79" s="51" t="str">
        <f t="shared" si="16"/>
        <v/>
      </c>
      <c r="AM79" s="51" t="str">
        <f>IF(OR(ISBLANK($A79),$A79=""),"",CHOOSE(Z79,INDEX('Employee Register'!Q:Q,MATCH($A79,'Employee Register'!A:A,0))*'Federal Tax Tables New'!$H$5+INDEX('Employee Register'!R:R,MATCH($A79,'Employee Register'!A:A,0))*'Federal Tax Tables New'!$H$6,0))</f>
        <v/>
      </c>
      <c r="AN79" s="51" t="str">
        <f t="shared" si="13"/>
        <v/>
      </c>
      <c r="AO79" s="139" t="str">
        <f>IF(OR(ISBLANK($A79),$A79=""),"",IF(OR(M79=0,AA79=1),0,CHOOSE(Z79,INDEX('Employee Register'!T:T,MATCH($A79,'Employee Register'!A:A,0)),INDEX('Employee Register'!N:N,MATCH($A79,'Employee Register'!A:A,0)))))</f>
        <v/>
      </c>
      <c r="AP79" s="51" t="str">
        <f>IF(OR(ISBLANK($A79),$A79=""),"",CHOOSE(AC79,0,(M79-O79)*Settings!$B$18))</f>
        <v/>
      </c>
      <c r="AQ79" s="84" t="str">
        <f t="shared" si="14"/>
        <v/>
      </c>
      <c r="AS79" s="113"/>
    </row>
    <row r="80" spans="1:45" s="204" customFormat="1" ht="15" customHeight="1" x14ac:dyDescent="0.2">
      <c r="A80" s="82"/>
      <c r="B80" s="50" t="str">
        <f>IF(OR(ISBLANK($A80),$A80=""),"",INDEX('Employee Register'!B:B,MATCH($A80,'Employee Register'!A:A,0),1))</f>
        <v/>
      </c>
      <c r="C80" s="46"/>
      <c r="D80" s="46"/>
      <c r="E80" s="29"/>
      <c r="F80" s="29"/>
      <c r="G80" s="29"/>
      <c r="H80" s="29"/>
      <c r="I80" s="47"/>
      <c r="J80" s="48"/>
      <c r="K80" s="48"/>
      <c r="L80" s="48"/>
      <c r="M80" s="83" t="str">
        <f>IF(OR(ISBLANK($A80),$A80=""),"",SUM($E80:$H80)*INDEX('Employee Register'!G:G,MATCH($A80,'Employee Register'!A:A,0),1)+IF(OR($X80,ISBLANK($X80)),$I80,0)*INDEX('Employee Register'!H:H,MATCH($A80,'Employee Register'!A:A,0),1)+J80)</f>
        <v/>
      </c>
      <c r="N80" s="83" t="str">
        <f>IF(OR(ISBLANK($A80),$A80=""),"",(M80-J80)*INDEX('Employee Register'!U:U,MATCH($A80,'Employee Register'!A:A,0),1))</f>
        <v/>
      </c>
      <c r="O80" s="142" t="str">
        <f>IF(OR(ISBLANK($A80),$A80=""),"",IF(M80=0,0,INDEX('Employee Register'!V:V,MATCH($A80,'Employee Register'!A:A,0),1)))</f>
        <v/>
      </c>
      <c r="P80" s="142" t="str">
        <f>IF(OR(ISBLANK($A80),$A80=""),"",IF(M80=0,0,INDEX('Employee Register'!W:W,MATCH($A80,'Employee Register'!A:A,0),1)+K80))</f>
        <v/>
      </c>
      <c r="Q80" s="83" t="str">
        <f t="shared" si="11"/>
        <v/>
      </c>
      <c r="R80" s="83" t="str">
        <f>IF(OR(ISBLANK($A80),$A80=""),"",INDEX('Employee Register'!Y:Y,MATCH($A80,'Employee Register'!A:A,0))*$Y80)</f>
        <v/>
      </c>
      <c r="S80" s="83" t="str">
        <f>IF(OR(ISBLANK($A80),$A80=""),"",INDEX('Employee Register'!Z:Z,MATCH($A80,'Employee Register'!A:A,0))*$Y80)</f>
        <v/>
      </c>
      <c r="T80" s="83" t="str">
        <f>IF(OR(ISBLANK($A80),$A80=""),"",IF(SUMIF($A$6:$A80,A80,$AP$6:$AP80)&lt;='Federal Tax Tables New'!$N$5,AP80,IF('Federal Tax Tables New'!$N$5-SUMIF($A$6:$A80,A80,$AP$6:$AP80)+AP80&lt;=0,0,'Federal Tax Tables New'!$N$5-SUMIF($A$6:$A80,A80,$AP$6:$AP80)+AP80)))</f>
        <v/>
      </c>
      <c r="U80" s="83" t="str">
        <f>IF(OR(ISBLANK($A80),$A80=""),"",CHOOSE(AC80,0,$M80*Settings!$B$19))</f>
        <v/>
      </c>
      <c r="V80" s="142" t="str">
        <f>IF(OR(ISBLANK($A80),$A80=""),"",IF(M80=0,0,INDEX('Employee Register'!$AA:$AA,MATCH($A80,'Employee Register'!$A:$A,0),1)))</f>
        <v/>
      </c>
      <c r="W80" s="142" t="str">
        <f>IF(OR(ISBLANK($A80),$A80=""),"",IF(M80=0,0,INDEX('Employee Register'!$AB:$AB,MATCH($A80,'Employee Register'!$A:$A,0),1)))</f>
        <v/>
      </c>
      <c r="X80" s="49" t="str">
        <f>IF(OR(ISBLANK($A80),$A80=""),"",INDEX('Employee Register'!I:I,MATCH($A80,'Employee Register'!A:A,0))="No")</f>
        <v/>
      </c>
      <c r="Y80" s="51" t="str">
        <f t="shared" si="15"/>
        <v/>
      </c>
      <c r="Z80" s="49" t="str">
        <f>IF(OR(ISBLANK($A80),$A80=""),"",MATCH(INDEX('Employee Register'!K:K,MATCH($A80,'Employee Register'!A:A,0)),Settings!$A$2:$A$3,0))</f>
        <v/>
      </c>
      <c r="AA80" s="49" t="str">
        <f>IF(OR(ISBLANK($A80),$A80=""),"",CHOOSE(Z80,MATCH(INDEX('Employee Register'!O:O,MATCH($A80,'Employee Register'!A:A,0)),Settings!$A$6:$A$9,0),MATCH(INDEX('Employee Register'!L:L,MATCH($A80,'Employee Register'!A:A,0)),Settings!$A$12:$A$15,0)))</f>
        <v/>
      </c>
      <c r="AB80" s="49" t="str">
        <f>IF(OR(ISBLANK($A80),$A80=""),"",CHOOSE(Z80,MATCH(INDEX('Employee Register'!P:P,MATCH($A80,'Employee Register'!A:A,0)),Settings!$A$22:$A$23,0),0))</f>
        <v/>
      </c>
      <c r="AC80" s="49" t="str">
        <f>IF(OR(ISBLANK($A80),$A80=""),"",MATCH(INDEX('Employee Register'!X:X,MATCH($A80,'Employee Register'!A:A,0)),Settings!$A$26:$A$27,0))</f>
        <v/>
      </c>
      <c r="AD80" s="49" t="str">
        <f>IF(OR(ISBLANK($A80),$A80=""),"",IF(Z80=2,INDEX('Employee Register'!M:M,MATCH($A80,'Employee Register'!A:A,0)),0))</f>
        <v/>
      </c>
      <c r="AE80" s="78" t="str">
        <f>IF(OR(ISBLANK($A80),$A80=""),"",$AD80*INDEX('Federal Tax Tables New'!$B$56:$B$63,MATCH(INDEX('Employee Register'!J:J,MATCH($A80,'Employee Register'!A:A,0)),'Federal Tax Tables New'!$A$56:$A$63,0),1))</f>
        <v/>
      </c>
      <c r="AF80" s="51" t="str">
        <f t="shared" si="12"/>
        <v/>
      </c>
      <c r="AG80" s="49" t="str">
        <f>IF(OR(ISBLANK($A80),$A80=""),"",INDEX('Federal Tax Tables New'!$C$56:$C$63,MATCH(INDEX('Employee Register'!J:J,MATCH($A80,'Employee Register'!A:A,0)),'Federal Tax Tables New'!$A$56:$A$63,0),1))</f>
        <v/>
      </c>
      <c r="AH80" s="139" t="str">
        <f>IF(OR(ISBLANK($A80),$A80=""),"",IF(AF80&lt;CHOOSE(Z80,INDEX('Employee Register'!S:S,MATCH($A80,'Employee Register'!A:A,0)),0),0,AF80*AG80-CHOOSE(Z80,INDEX('Employee Register'!S:S,MATCH($A80,'Employee Register'!A:A,0))*AG80,0)))</f>
        <v/>
      </c>
      <c r="AI80" s="51" t="str">
        <f>IF(OR(ISBLANK($A80),$A80=""),"",MAX(IF($Z80=1,CHOOSE(AB80,CHOOSE(AA80,0,INDEX('Federal Tax Tables New'!$F$33:$I$40,MATCH(AH80,'Federal Tax Tables New'!$F$33:$F$40,1),1),INDEX('Federal Tax Tables New'!$F$22:$I$29,MATCH(AH80,'Federal Tax Tables New'!$F$22:$F$29,1),1),INDEX('Federal Tax Tables New'!$F$44:$I$51,MATCH(AH80,'Federal Tax Tables New'!$F$44:$F$51,1),1)),CHOOSE(AA80,0,INDEX('Federal Tax Tables New'!$K$33:$N$40,MATCH(AH80,'Federal Tax Tables New'!$K$33:$K$40,1),1),INDEX('Federal Tax Tables New'!$K$22:$N$29,MATCH(AH80,'Federal Tax Tables New'!$K$22:$K$29,1),1),INDEX('Federal Tax Tables New'!$K$44:$N$51,MATCH(AH80,'Federal Tax Tables New'!$K$44:$K$51,1),1))),0),IF($Z80=2,CHOOSE(AA80,0,INDEX('Federal Tax Tables New'!$A$33:$D$40,MATCH(AH80,'Federal Tax Tables New'!$A$33:$A$40,1),1),INDEX('Federal Tax Tables New'!$A$22:$D$29,MATCH(AH80,'Federal Tax Tables New'!$A$22:$A$29,1),1),INDEX('Federal Tax Tables New'!$A$33:$D$40,MATCH(AH80,'Federal Tax Tables New'!$A$33:$A$40,1),1)),0)))</f>
        <v/>
      </c>
      <c r="AJ80" s="51" t="str">
        <f>IF(OR(ISBLANK($A80),$A80=""),"",MAX(IF($Z80=1,CHOOSE(AB80,CHOOSE(AA80,0,INDEX('Federal Tax Tables New'!$F$33:$I$40,MATCH(AH80,'Federal Tax Tables New'!$F$33:$F$40,1),3),INDEX('Federal Tax Tables New'!$F$22:$I$29,MATCH(AH80,'Federal Tax Tables New'!$F$22:$F$29,1),3),INDEX('Federal Tax Tables New'!$F$44:$I$51,MATCH(AH80,'Federal Tax Tables New'!$F$44:$F$51,1),3)),CHOOSE(AA80,0,INDEX('Federal Tax Tables New'!$K$33:$N$40,MATCH(AH80,'Federal Tax Tables New'!$K$33:$K$40,1),3),INDEX('Federal Tax Tables New'!$K$22:$N$29,MATCH(AH80,'Federal Tax Tables New'!$K$22:$K$29,1),3),INDEX('Federal Tax Tables New'!$K$44:$N$51,MATCH(AH80,'Federal Tax Tables New'!$K$44:$K$51,1),3))),0),IF($Z80=2,CHOOSE(AA80,0,INDEX('Federal Tax Tables New'!$A$33:$D$40,MATCH(AH80,'Federal Tax Tables New'!$A$33:$A$40,1),3),INDEX('Federal Tax Tables New'!$A$22:$D$29,MATCH(AH80,'Federal Tax Tables New'!$A$22:$A$29,1),3),INDEX('Federal Tax Tables New'!$A$33:$D$40,MATCH(AH80,'Federal Tax Tables New'!$A$33:$A$40,1),3)),0)))</f>
        <v/>
      </c>
      <c r="AK80" s="79" t="str">
        <f>IF(OR(ISBLANK($A80),$A80=""),"",MAX(IF($Z80=1,CHOOSE(AB80,CHOOSE(AA80,0,INDEX('Federal Tax Tables New'!$F$33:$I$40,MATCH(AH80,'Federal Tax Tables New'!$F$33:$F$40,1),4),INDEX('Federal Tax Tables New'!$F$22:$I$29,MATCH(AH80,'Federal Tax Tables New'!$F$22:$F$29,1),4),INDEX('Federal Tax Tables New'!$F$44:$I$51,MATCH(AH80,'Federal Tax Tables New'!$F$44:$F$51,1),4)),CHOOSE(AA80,0,INDEX('Federal Tax Tables New'!$K$33:$N$40,MATCH(AH80,'Federal Tax Tables New'!$K$33:$K$40,1),4),INDEX('Federal Tax Tables New'!$K$22:$N$29,MATCH(AH80,'Federal Tax Tables New'!$K$22:$K$29,1),4),INDEX('Federal Tax Tables New'!$K$44:$N$51,MATCH(AH80,'Federal Tax Tables New'!$K$44:$K$51,1),4))),0),IF($Z80=2,CHOOSE(AA80,0,INDEX('Federal Tax Tables New'!$A$33:$D$40,MATCH(AH80,'Federal Tax Tables New'!$A$33:$A$40,1),4),INDEX('Federal Tax Tables New'!$A$22:$D$29,MATCH(AH80,'Federal Tax Tables New'!$A$22:$A$29,1),4),INDEX('Federal Tax Tables New'!$A$33:$D$40,MATCH(AH80,'Federal Tax Tables New'!$A$33:$A$40,1),4)),0)))</f>
        <v/>
      </c>
      <c r="AL80" s="51" t="str">
        <f t="shared" si="16"/>
        <v/>
      </c>
      <c r="AM80" s="51" t="str">
        <f>IF(OR(ISBLANK($A80),$A80=""),"",CHOOSE(Z80,INDEX('Employee Register'!Q:Q,MATCH($A80,'Employee Register'!A:A,0))*'Federal Tax Tables New'!$H$5+INDEX('Employee Register'!R:R,MATCH($A80,'Employee Register'!A:A,0))*'Federal Tax Tables New'!$H$6,0))</f>
        <v/>
      </c>
      <c r="AN80" s="51" t="str">
        <f t="shared" si="13"/>
        <v/>
      </c>
      <c r="AO80" s="139" t="str">
        <f>IF(OR(ISBLANK($A80),$A80=""),"",IF(OR(M80=0,AA80=1),0,CHOOSE(Z80,INDEX('Employee Register'!T:T,MATCH($A80,'Employee Register'!A:A,0)),INDEX('Employee Register'!N:N,MATCH($A80,'Employee Register'!A:A,0)))))</f>
        <v/>
      </c>
      <c r="AP80" s="51" t="str">
        <f>IF(OR(ISBLANK($A80),$A80=""),"",CHOOSE(AC80,0,(M80-O80)*Settings!$B$18))</f>
        <v/>
      </c>
      <c r="AQ80" s="84" t="str">
        <f t="shared" si="14"/>
        <v/>
      </c>
      <c r="AS80" s="113"/>
    </row>
    <row r="81" spans="1:45" s="204" customFormat="1" ht="15" customHeight="1" x14ac:dyDescent="0.2">
      <c r="A81" s="82"/>
      <c r="B81" s="50" t="str">
        <f>IF(OR(ISBLANK($A81),$A81=""),"",INDEX('Employee Register'!B:B,MATCH($A81,'Employee Register'!A:A,0),1))</f>
        <v/>
      </c>
      <c r="C81" s="46"/>
      <c r="D81" s="46"/>
      <c r="E81" s="29"/>
      <c r="F81" s="29"/>
      <c r="G81" s="29"/>
      <c r="H81" s="29"/>
      <c r="I81" s="47"/>
      <c r="J81" s="48"/>
      <c r="K81" s="48"/>
      <c r="L81" s="48"/>
      <c r="M81" s="83" t="str">
        <f>IF(OR(ISBLANK($A81),$A81=""),"",SUM($E81:$H81)*INDEX('Employee Register'!G:G,MATCH($A81,'Employee Register'!A:A,0),1)+IF(OR($X81,ISBLANK($X81)),$I81,0)*INDEX('Employee Register'!H:H,MATCH($A81,'Employee Register'!A:A,0),1)+J81)</f>
        <v/>
      </c>
      <c r="N81" s="83" t="str">
        <f>IF(OR(ISBLANK($A81),$A81=""),"",(M81-J81)*INDEX('Employee Register'!U:U,MATCH($A81,'Employee Register'!A:A,0),1))</f>
        <v/>
      </c>
      <c r="O81" s="142" t="str">
        <f>IF(OR(ISBLANK($A81),$A81=""),"",IF(M81=0,0,INDEX('Employee Register'!V:V,MATCH($A81,'Employee Register'!A:A,0),1)))</f>
        <v/>
      </c>
      <c r="P81" s="142" t="str">
        <f>IF(OR(ISBLANK($A81),$A81=""),"",IF(M81=0,0,INDEX('Employee Register'!W:W,MATCH($A81,'Employee Register'!A:A,0),1)+K81))</f>
        <v/>
      </c>
      <c r="Q81" s="83" t="str">
        <f t="shared" si="11"/>
        <v/>
      </c>
      <c r="R81" s="83" t="str">
        <f>IF(OR(ISBLANK($A81),$A81=""),"",INDEX('Employee Register'!Y:Y,MATCH($A81,'Employee Register'!A:A,0))*$Y81)</f>
        <v/>
      </c>
      <c r="S81" s="83" t="str">
        <f>IF(OR(ISBLANK($A81),$A81=""),"",INDEX('Employee Register'!Z:Z,MATCH($A81,'Employee Register'!A:A,0))*$Y81)</f>
        <v/>
      </c>
      <c r="T81" s="83" t="str">
        <f>IF(OR(ISBLANK($A81),$A81=""),"",IF(SUMIF($A$6:$A81,A81,$AP$6:$AP81)&lt;='Federal Tax Tables New'!$N$5,AP81,IF('Federal Tax Tables New'!$N$5-SUMIF($A$6:$A81,A81,$AP$6:$AP81)+AP81&lt;=0,0,'Federal Tax Tables New'!$N$5-SUMIF($A$6:$A81,A81,$AP$6:$AP81)+AP81)))</f>
        <v/>
      </c>
      <c r="U81" s="83" t="str">
        <f>IF(OR(ISBLANK($A81),$A81=""),"",CHOOSE(AC81,0,$M81*Settings!$B$19))</f>
        <v/>
      </c>
      <c r="V81" s="142" t="str">
        <f>IF(OR(ISBLANK($A81),$A81=""),"",IF(M81=0,0,INDEX('Employee Register'!$AA:$AA,MATCH($A81,'Employee Register'!$A:$A,0),1)))</f>
        <v/>
      </c>
      <c r="W81" s="142" t="str">
        <f>IF(OR(ISBLANK($A81),$A81=""),"",IF(M81=0,0,INDEX('Employee Register'!$AB:$AB,MATCH($A81,'Employee Register'!$A:$A,0),1)))</f>
        <v/>
      </c>
      <c r="X81" s="49" t="str">
        <f>IF(OR(ISBLANK($A81),$A81=""),"",INDEX('Employee Register'!I:I,MATCH($A81,'Employee Register'!A:A,0))="No")</f>
        <v/>
      </c>
      <c r="Y81" s="51" t="str">
        <f t="shared" si="15"/>
        <v/>
      </c>
      <c r="Z81" s="49" t="str">
        <f>IF(OR(ISBLANK($A81),$A81=""),"",MATCH(INDEX('Employee Register'!K:K,MATCH($A81,'Employee Register'!A:A,0)),Settings!$A$2:$A$3,0))</f>
        <v/>
      </c>
      <c r="AA81" s="49" t="str">
        <f>IF(OR(ISBLANK($A81),$A81=""),"",CHOOSE(Z81,MATCH(INDEX('Employee Register'!O:O,MATCH($A81,'Employee Register'!A:A,0)),Settings!$A$6:$A$9,0),MATCH(INDEX('Employee Register'!L:L,MATCH($A81,'Employee Register'!A:A,0)),Settings!$A$12:$A$15,0)))</f>
        <v/>
      </c>
      <c r="AB81" s="49" t="str">
        <f>IF(OR(ISBLANK($A81),$A81=""),"",CHOOSE(Z81,MATCH(INDEX('Employee Register'!P:P,MATCH($A81,'Employee Register'!A:A,0)),Settings!$A$22:$A$23,0),0))</f>
        <v/>
      </c>
      <c r="AC81" s="49" t="str">
        <f>IF(OR(ISBLANK($A81),$A81=""),"",MATCH(INDEX('Employee Register'!X:X,MATCH($A81,'Employee Register'!A:A,0)),Settings!$A$26:$A$27,0))</f>
        <v/>
      </c>
      <c r="AD81" s="49" t="str">
        <f>IF(OR(ISBLANK($A81),$A81=""),"",IF(Z81=2,INDEX('Employee Register'!M:M,MATCH($A81,'Employee Register'!A:A,0)),0))</f>
        <v/>
      </c>
      <c r="AE81" s="78" t="str">
        <f>IF(OR(ISBLANK($A81),$A81=""),"",$AD81*INDEX('Federal Tax Tables New'!$B$56:$B$63,MATCH(INDEX('Employee Register'!J:J,MATCH($A81,'Employee Register'!A:A,0)),'Federal Tax Tables New'!$A$56:$A$63,0),1))</f>
        <v/>
      </c>
      <c r="AF81" s="51" t="str">
        <f t="shared" si="12"/>
        <v/>
      </c>
      <c r="AG81" s="49" t="str">
        <f>IF(OR(ISBLANK($A81),$A81=""),"",INDEX('Federal Tax Tables New'!$C$56:$C$63,MATCH(INDEX('Employee Register'!J:J,MATCH($A81,'Employee Register'!A:A,0)),'Federal Tax Tables New'!$A$56:$A$63,0),1))</f>
        <v/>
      </c>
      <c r="AH81" s="139" t="str">
        <f>IF(OR(ISBLANK($A81),$A81=""),"",IF(AF81&lt;CHOOSE(Z81,INDEX('Employee Register'!S:S,MATCH($A81,'Employee Register'!A:A,0)),0),0,AF81*AG81-CHOOSE(Z81,INDEX('Employee Register'!S:S,MATCH($A81,'Employee Register'!A:A,0))*AG81,0)))</f>
        <v/>
      </c>
      <c r="AI81" s="51" t="str">
        <f>IF(OR(ISBLANK($A81),$A81=""),"",MAX(IF($Z81=1,CHOOSE(AB81,CHOOSE(AA81,0,INDEX('Federal Tax Tables New'!$F$33:$I$40,MATCH(AH81,'Federal Tax Tables New'!$F$33:$F$40,1),1),INDEX('Federal Tax Tables New'!$F$22:$I$29,MATCH(AH81,'Federal Tax Tables New'!$F$22:$F$29,1),1),INDEX('Federal Tax Tables New'!$F$44:$I$51,MATCH(AH81,'Federal Tax Tables New'!$F$44:$F$51,1),1)),CHOOSE(AA81,0,INDEX('Federal Tax Tables New'!$K$33:$N$40,MATCH(AH81,'Federal Tax Tables New'!$K$33:$K$40,1),1),INDEX('Federal Tax Tables New'!$K$22:$N$29,MATCH(AH81,'Federal Tax Tables New'!$K$22:$K$29,1),1),INDEX('Federal Tax Tables New'!$K$44:$N$51,MATCH(AH81,'Federal Tax Tables New'!$K$44:$K$51,1),1))),0),IF($Z81=2,CHOOSE(AA81,0,INDEX('Federal Tax Tables New'!$A$33:$D$40,MATCH(AH81,'Federal Tax Tables New'!$A$33:$A$40,1),1),INDEX('Federal Tax Tables New'!$A$22:$D$29,MATCH(AH81,'Federal Tax Tables New'!$A$22:$A$29,1),1),INDEX('Federal Tax Tables New'!$A$33:$D$40,MATCH(AH81,'Federal Tax Tables New'!$A$33:$A$40,1),1)),0)))</f>
        <v/>
      </c>
      <c r="AJ81" s="51" t="str">
        <f>IF(OR(ISBLANK($A81),$A81=""),"",MAX(IF($Z81=1,CHOOSE(AB81,CHOOSE(AA81,0,INDEX('Federal Tax Tables New'!$F$33:$I$40,MATCH(AH81,'Federal Tax Tables New'!$F$33:$F$40,1),3),INDEX('Federal Tax Tables New'!$F$22:$I$29,MATCH(AH81,'Federal Tax Tables New'!$F$22:$F$29,1),3),INDEX('Federal Tax Tables New'!$F$44:$I$51,MATCH(AH81,'Federal Tax Tables New'!$F$44:$F$51,1),3)),CHOOSE(AA81,0,INDEX('Federal Tax Tables New'!$K$33:$N$40,MATCH(AH81,'Federal Tax Tables New'!$K$33:$K$40,1),3),INDEX('Federal Tax Tables New'!$K$22:$N$29,MATCH(AH81,'Federal Tax Tables New'!$K$22:$K$29,1),3),INDEX('Federal Tax Tables New'!$K$44:$N$51,MATCH(AH81,'Federal Tax Tables New'!$K$44:$K$51,1),3))),0),IF($Z81=2,CHOOSE(AA81,0,INDEX('Federal Tax Tables New'!$A$33:$D$40,MATCH(AH81,'Federal Tax Tables New'!$A$33:$A$40,1),3),INDEX('Federal Tax Tables New'!$A$22:$D$29,MATCH(AH81,'Federal Tax Tables New'!$A$22:$A$29,1),3),INDEX('Federal Tax Tables New'!$A$33:$D$40,MATCH(AH81,'Federal Tax Tables New'!$A$33:$A$40,1),3)),0)))</f>
        <v/>
      </c>
      <c r="AK81" s="79" t="str">
        <f>IF(OR(ISBLANK($A81),$A81=""),"",MAX(IF($Z81=1,CHOOSE(AB81,CHOOSE(AA81,0,INDEX('Federal Tax Tables New'!$F$33:$I$40,MATCH(AH81,'Federal Tax Tables New'!$F$33:$F$40,1),4),INDEX('Federal Tax Tables New'!$F$22:$I$29,MATCH(AH81,'Federal Tax Tables New'!$F$22:$F$29,1),4),INDEX('Federal Tax Tables New'!$F$44:$I$51,MATCH(AH81,'Federal Tax Tables New'!$F$44:$F$51,1),4)),CHOOSE(AA81,0,INDEX('Federal Tax Tables New'!$K$33:$N$40,MATCH(AH81,'Federal Tax Tables New'!$K$33:$K$40,1),4),INDEX('Federal Tax Tables New'!$K$22:$N$29,MATCH(AH81,'Federal Tax Tables New'!$K$22:$K$29,1),4),INDEX('Federal Tax Tables New'!$K$44:$N$51,MATCH(AH81,'Federal Tax Tables New'!$K$44:$K$51,1),4))),0),IF($Z81=2,CHOOSE(AA81,0,INDEX('Federal Tax Tables New'!$A$33:$D$40,MATCH(AH81,'Federal Tax Tables New'!$A$33:$A$40,1),4),INDEX('Federal Tax Tables New'!$A$22:$D$29,MATCH(AH81,'Federal Tax Tables New'!$A$22:$A$29,1),4),INDEX('Federal Tax Tables New'!$A$33:$D$40,MATCH(AH81,'Federal Tax Tables New'!$A$33:$A$40,1),4)),0)))</f>
        <v/>
      </c>
      <c r="AL81" s="51" t="str">
        <f t="shared" si="16"/>
        <v/>
      </c>
      <c r="AM81" s="51" t="str">
        <f>IF(OR(ISBLANK($A81),$A81=""),"",CHOOSE(Z81,INDEX('Employee Register'!Q:Q,MATCH($A81,'Employee Register'!A:A,0))*'Federal Tax Tables New'!$H$5+INDEX('Employee Register'!R:R,MATCH($A81,'Employee Register'!A:A,0))*'Federal Tax Tables New'!$H$6,0))</f>
        <v/>
      </c>
      <c r="AN81" s="51" t="str">
        <f t="shared" si="13"/>
        <v/>
      </c>
      <c r="AO81" s="139" t="str">
        <f>IF(OR(ISBLANK($A81),$A81=""),"",IF(OR(M81=0,AA81=1),0,CHOOSE(Z81,INDEX('Employee Register'!T:T,MATCH($A81,'Employee Register'!A:A,0)),INDEX('Employee Register'!N:N,MATCH($A81,'Employee Register'!A:A,0)))))</f>
        <v/>
      </c>
      <c r="AP81" s="51" t="str">
        <f>IF(OR(ISBLANK($A81),$A81=""),"",CHOOSE(AC81,0,(M81-O81)*Settings!$B$18))</f>
        <v/>
      </c>
      <c r="AQ81" s="84" t="str">
        <f t="shared" si="14"/>
        <v/>
      </c>
      <c r="AS81" s="113"/>
    </row>
    <row r="82" spans="1:45" s="204" customFormat="1" ht="15" customHeight="1" x14ac:dyDescent="0.2">
      <c r="A82" s="82"/>
      <c r="B82" s="50" t="str">
        <f>IF(OR(ISBLANK($A82),$A82=""),"",INDEX('Employee Register'!B:B,MATCH($A82,'Employee Register'!A:A,0),1))</f>
        <v/>
      </c>
      <c r="C82" s="46"/>
      <c r="D82" s="46"/>
      <c r="E82" s="29"/>
      <c r="F82" s="29"/>
      <c r="G82" s="29"/>
      <c r="H82" s="29"/>
      <c r="I82" s="47"/>
      <c r="J82" s="48"/>
      <c r="K82" s="48"/>
      <c r="L82" s="48"/>
      <c r="M82" s="83" t="str">
        <f>IF(OR(ISBLANK($A82),$A82=""),"",SUM($E82:$H82)*INDEX('Employee Register'!G:G,MATCH($A82,'Employee Register'!A:A,0),1)+IF(OR($X82,ISBLANK($X82)),$I82,0)*INDEX('Employee Register'!H:H,MATCH($A82,'Employee Register'!A:A,0),1)+J82)</f>
        <v/>
      </c>
      <c r="N82" s="83" t="str">
        <f>IF(OR(ISBLANK($A82),$A82=""),"",(M82-J82)*INDEX('Employee Register'!U:U,MATCH($A82,'Employee Register'!A:A,0),1))</f>
        <v/>
      </c>
      <c r="O82" s="142" t="str">
        <f>IF(OR(ISBLANK($A82),$A82=""),"",IF(M82=0,0,INDEX('Employee Register'!V:V,MATCH($A82,'Employee Register'!A:A,0),1)))</f>
        <v/>
      </c>
      <c r="P82" s="142" t="str">
        <f>IF(OR(ISBLANK($A82),$A82=""),"",IF(M82=0,0,INDEX('Employee Register'!W:W,MATCH($A82,'Employee Register'!A:A,0),1)+K82))</f>
        <v/>
      </c>
      <c r="Q82" s="83" t="str">
        <f t="shared" si="11"/>
        <v/>
      </c>
      <c r="R82" s="83" t="str">
        <f>IF(OR(ISBLANK($A82),$A82=""),"",INDEX('Employee Register'!Y:Y,MATCH($A82,'Employee Register'!A:A,0))*$Y82)</f>
        <v/>
      </c>
      <c r="S82" s="83" t="str">
        <f>IF(OR(ISBLANK($A82),$A82=""),"",INDEX('Employee Register'!Z:Z,MATCH($A82,'Employee Register'!A:A,0))*$Y82)</f>
        <v/>
      </c>
      <c r="T82" s="83" t="str">
        <f>IF(OR(ISBLANK($A82),$A82=""),"",IF(SUMIF($A$6:$A82,A82,$AP$6:$AP82)&lt;='Federal Tax Tables New'!$N$5,AP82,IF('Federal Tax Tables New'!$N$5-SUMIF($A$6:$A82,A82,$AP$6:$AP82)+AP82&lt;=0,0,'Federal Tax Tables New'!$N$5-SUMIF($A$6:$A82,A82,$AP$6:$AP82)+AP82)))</f>
        <v/>
      </c>
      <c r="U82" s="83" t="str">
        <f>IF(OR(ISBLANK($A82),$A82=""),"",CHOOSE(AC82,0,$M82*Settings!$B$19))</f>
        <v/>
      </c>
      <c r="V82" s="142" t="str">
        <f>IF(OR(ISBLANK($A82),$A82=""),"",IF(M82=0,0,INDEX('Employee Register'!$AA:$AA,MATCH($A82,'Employee Register'!$A:$A,0),1)))</f>
        <v/>
      </c>
      <c r="W82" s="142" t="str">
        <f>IF(OR(ISBLANK($A82),$A82=""),"",IF(M82=0,0,INDEX('Employee Register'!$AB:$AB,MATCH($A82,'Employee Register'!$A:$A,0),1)))</f>
        <v/>
      </c>
      <c r="X82" s="49" t="str">
        <f>IF(OR(ISBLANK($A82),$A82=""),"",INDEX('Employee Register'!I:I,MATCH($A82,'Employee Register'!A:A,0))="No")</f>
        <v/>
      </c>
      <c r="Y82" s="51" t="str">
        <f t="shared" si="15"/>
        <v/>
      </c>
      <c r="Z82" s="49" t="str">
        <f>IF(OR(ISBLANK($A82),$A82=""),"",MATCH(INDEX('Employee Register'!K:K,MATCH($A82,'Employee Register'!A:A,0)),Settings!$A$2:$A$3,0))</f>
        <v/>
      </c>
      <c r="AA82" s="49" t="str">
        <f>IF(OR(ISBLANK($A82),$A82=""),"",CHOOSE(Z82,MATCH(INDEX('Employee Register'!O:O,MATCH($A82,'Employee Register'!A:A,0)),Settings!$A$6:$A$9,0),MATCH(INDEX('Employee Register'!L:L,MATCH($A82,'Employee Register'!A:A,0)),Settings!$A$12:$A$15,0)))</f>
        <v/>
      </c>
      <c r="AB82" s="49" t="str">
        <f>IF(OR(ISBLANK($A82),$A82=""),"",CHOOSE(Z82,MATCH(INDEX('Employee Register'!P:P,MATCH($A82,'Employee Register'!A:A,0)),Settings!$A$22:$A$23,0),0))</f>
        <v/>
      </c>
      <c r="AC82" s="49" t="str">
        <f>IF(OR(ISBLANK($A82),$A82=""),"",MATCH(INDEX('Employee Register'!X:X,MATCH($A82,'Employee Register'!A:A,0)),Settings!$A$26:$A$27,0))</f>
        <v/>
      </c>
      <c r="AD82" s="49" t="str">
        <f>IF(OR(ISBLANK($A82),$A82=""),"",IF(Z82=2,INDEX('Employee Register'!M:M,MATCH($A82,'Employee Register'!A:A,0)),0))</f>
        <v/>
      </c>
      <c r="AE82" s="78" t="str">
        <f>IF(OR(ISBLANK($A82),$A82=""),"",$AD82*INDEX('Federal Tax Tables New'!$B$56:$B$63,MATCH(INDEX('Employee Register'!J:J,MATCH($A82,'Employee Register'!A:A,0)),'Federal Tax Tables New'!$A$56:$A$63,0),1))</f>
        <v/>
      </c>
      <c r="AF82" s="51" t="str">
        <f t="shared" si="12"/>
        <v/>
      </c>
      <c r="AG82" s="49" t="str">
        <f>IF(OR(ISBLANK($A82),$A82=""),"",INDEX('Federal Tax Tables New'!$C$56:$C$63,MATCH(INDEX('Employee Register'!J:J,MATCH($A82,'Employee Register'!A:A,0)),'Federal Tax Tables New'!$A$56:$A$63,0),1))</f>
        <v/>
      </c>
      <c r="AH82" s="139" t="str">
        <f>IF(OR(ISBLANK($A82),$A82=""),"",IF(AF82&lt;CHOOSE(Z82,INDEX('Employee Register'!S:S,MATCH($A82,'Employee Register'!A:A,0)),0),0,AF82*AG82-CHOOSE(Z82,INDEX('Employee Register'!S:S,MATCH($A82,'Employee Register'!A:A,0))*AG82,0)))</f>
        <v/>
      </c>
      <c r="AI82" s="51" t="str">
        <f>IF(OR(ISBLANK($A82),$A82=""),"",MAX(IF($Z82=1,CHOOSE(AB82,CHOOSE(AA82,0,INDEX('Federal Tax Tables New'!$F$33:$I$40,MATCH(AH82,'Federal Tax Tables New'!$F$33:$F$40,1),1),INDEX('Federal Tax Tables New'!$F$22:$I$29,MATCH(AH82,'Federal Tax Tables New'!$F$22:$F$29,1),1),INDEX('Federal Tax Tables New'!$F$44:$I$51,MATCH(AH82,'Federal Tax Tables New'!$F$44:$F$51,1),1)),CHOOSE(AA82,0,INDEX('Federal Tax Tables New'!$K$33:$N$40,MATCH(AH82,'Federal Tax Tables New'!$K$33:$K$40,1),1),INDEX('Federal Tax Tables New'!$K$22:$N$29,MATCH(AH82,'Federal Tax Tables New'!$K$22:$K$29,1),1),INDEX('Federal Tax Tables New'!$K$44:$N$51,MATCH(AH82,'Federal Tax Tables New'!$K$44:$K$51,1),1))),0),IF($Z82=2,CHOOSE(AA82,0,INDEX('Federal Tax Tables New'!$A$33:$D$40,MATCH(AH82,'Federal Tax Tables New'!$A$33:$A$40,1),1),INDEX('Federal Tax Tables New'!$A$22:$D$29,MATCH(AH82,'Federal Tax Tables New'!$A$22:$A$29,1),1),INDEX('Federal Tax Tables New'!$A$33:$D$40,MATCH(AH82,'Federal Tax Tables New'!$A$33:$A$40,1),1)),0)))</f>
        <v/>
      </c>
      <c r="AJ82" s="51" t="str">
        <f>IF(OR(ISBLANK($A82),$A82=""),"",MAX(IF($Z82=1,CHOOSE(AB82,CHOOSE(AA82,0,INDEX('Federal Tax Tables New'!$F$33:$I$40,MATCH(AH82,'Federal Tax Tables New'!$F$33:$F$40,1),3),INDEX('Federal Tax Tables New'!$F$22:$I$29,MATCH(AH82,'Federal Tax Tables New'!$F$22:$F$29,1),3),INDEX('Federal Tax Tables New'!$F$44:$I$51,MATCH(AH82,'Federal Tax Tables New'!$F$44:$F$51,1),3)),CHOOSE(AA82,0,INDEX('Federal Tax Tables New'!$K$33:$N$40,MATCH(AH82,'Federal Tax Tables New'!$K$33:$K$40,1),3),INDEX('Federal Tax Tables New'!$K$22:$N$29,MATCH(AH82,'Federal Tax Tables New'!$K$22:$K$29,1),3),INDEX('Federal Tax Tables New'!$K$44:$N$51,MATCH(AH82,'Federal Tax Tables New'!$K$44:$K$51,1),3))),0),IF($Z82=2,CHOOSE(AA82,0,INDEX('Federal Tax Tables New'!$A$33:$D$40,MATCH(AH82,'Federal Tax Tables New'!$A$33:$A$40,1),3),INDEX('Federal Tax Tables New'!$A$22:$D$29,MATCH(AH82,'Federal Tax Tables New'!$A$22:$A$29,1),3),INDEX('Federal Tax Tables New'!$A$33:$D$40,MATCH(AH82,'Federal Tax Tables New'!$A$33:$A$40,1),3)),0)))</f>
        <v/>
      </c>
      <c r="AK82" s="79" t="str">
        <f>IF(OR(ISBLANK($A82),$A82=""),"",MAX(IF($Z82=1,CHOOSE(AB82,CHOOSE(AA82,0,INDEX('Federal Tax Tables New'!$F$33:$I$40,MATCH(AH82,'Federal Tax Tables New'!$F$33:$F$40,1),4),INDEX('Federal Tax Tables New'!$F$22:$I$29,MATCH(AH82,'Federal Tax Tables New'!$F$22:$F$29,1),4),INDEX('Federal Tax Tables New'!$F$44:$I$51,MATCH(AH82,'Federal Tax Tables New'!$F$44:$F$51,1),4)),CHOOSE(AA82,0,INDEX('Federal Tax Tables New'!$K$33:$N$40,MATCH(AH82,'Federal Tax Tables New'!$K$33:$K$40,1),4),INDEX('Federal Tax Tables New'!$K$22:$N$29,MATCH(AH82,'Federal Tax Tables New'!$K$22:$K$29,1),4),INDEX('Federal Tax Tables New'!$K$44:$N$51,MATCH(AH82,'Federal Tax Tables New'!$K$44:$K$51,1),4))),0),IF($Z82=2,CHOOSE(AA82,0,INDEX('Federal Tax Tables New'!$A$33:$D$40,MATCH(AH82,'Federal Tax Tables New'!$A$33:$A$40,1),4),INDEX('Federal Tax Tables New'!$A$22:$D$29,MATCH(AH82,'Federal Tax Tables New'!$A$22:$A$29,1),4),INDEX('Federal Tax Tables New'!$A$33:$D$40,MATCH(AH82,'Federal Tax Tables New'!$A$33:$A$40,1),4)),0)))</f>
        <v/>
      </c>
      <c r="AL82" s="51" t="str">
        <f t="shared" si="16"/>
        <v/>
      </c>
      <c r="AM82" s="51" t="str">
        <f>IF(OR(ISBLANK($A82),$A82=""),"",CHOOSE(Z82,INDEX('Employee Register'!Q:Q,MATCH($A82,'Employee Register'!A:A,0))*'Federal Tax Tables New'!$H$5+INDEX('Employee Register'!R:R,MATCH($A82,'Employee Register'!A:A,0))*'Federal Tax Tables New'!$H$6,0))</f>
        <v/>
      </c>
      <c r="AN82" s="51" t="str">
        <f t="shared" si="13"/>
        <v/>
      </c>
      <c r="AO82" s="139" t="str">
        <f>IF(OR(ISBLANK($A82),$A82=""),"",IF(OR(M82=0,AA82=1),0,CHOOSE(Z82,INDEX('Employee Register'!T:T,MATCH($A82,'Employee Register'!A:A,0)),INDEX('Employee Register'!N:N,MATCH($A82,'Employee Register'!A:A,0)))))</f>
        <v/>
      </c>
      <c r="AP82" s="51" t="str">
        <f>IF(OR(ISBLANK($A82),$A82=""),"",CHOOSE(AC82,0,(M82-O82)*Settings!$B$18))</f>
        <v/>
      </c>
      <c r="AQ82" s="84" t="str">
        <f t="shared" si="14"/>
        <v/>
      </c>
      <c r="AS82" s="113"/>
    </row>
    <row r="83" spans="1:45" s="204" customFormat="1" ht="15" customHeight="1" x14ac:dyDescent="0.2">
      <c r="A83" s="82"/>
      <c r="B83" s="50" t="str">
        <f>IF(OR(ISBLANK($A83),$A83=""),"",INDEX('Employee Register'!B:B,MATCH($A83,'Employee Register'!A:A,0),1))</f>
        <v/>
      </c>
      <c r="C83" s="46"/>
      <c r="D83" s="46"/>
      <c r="E83" s="29"/>
      <c r="F83" s="29"/>
      <c r="G83" s="29"/>
      <c r="H83" s="29"/>
      <c r="I83" s="47"/>
      <c r="J83" s="48"/>
      <c r="K83" s="48"/>
      <c r="L83" s="48"/>
      <c r="M83" s="83" t="str">
        <f>IF(OR(ISBLANK($A83),$A83=""),"",SUM($E83:$H83)*INDEX('Employee Register'!G:G,MATCH($A83,'Employee Register'!A:A,0),1)+IF(OR($X83,ISBLANK($X83)),$I83,0)*INDEX('Employee Register'!H:H,MATCH($A83,'Employee Register'!A:A,0),1)+J83)</f>
        <v/>
      </c>
      <c r="N83" s="83" t="str">
        <f>IF(OR(ISBLANK($A83),$A83=""),"",(M83-J83)*INDEX('Employee Register'!U:U,MATCH($A83,'Employee Register'!A:A,0),1))</f>
        <v/>
      </c>
      <c r="O83" s="142" t="str">
        <f>IF(OR(ISBLANK($A83),$A83=""),"",IF(M83=0,0,INDEX('Employee Register'!V:V,MATCH($A83,'Employee Register'!A:A,0),1)))</f>
        <v/>
      </c>
      <c r="P83" s="142" t="str">
        <f>IF(OR(ISBLANK($A83),$A83=""),"",IF(M83=0,0,INDEX('Employee Register'!W:W,MATCH($A83,'Employee Register'!A:A,0),1)+K83))</f>
        <v/>
      </c>
      <c r="Q83" s="83" t="str">
        <f t="shared" si="11"/>
        <v/>
      </c>
      <c r="R83" s="83" t="str">
        <f>IF(OR(ISBLANK($A83),$A83=""),"",INDEX('Employee Register'!Y:Y,MATCH($A83,'Employee Register'!A:A,0))*$Y83)</f>
        <v/>
      </c>
      <c r="S83" s="83" t="str">
        <f>IF(OR(ISBLANK($A83),$A83=""),"",INDEX('Employee Register'!Z:Z,MATCH($A83,'Employee Register'!A:A,0))*$Y83)</f>
        <v/>
      </c>
      <c r="T83" s="83" t="str">
        <f>IF(OR(ISBLANK($A83),$A83=""),"",IF(SUMIF($A$6:$A83,A83,$AP$6:$AP83)&lt;='Federal Tax Tables New'!$N$5,AP83,IF('Federal Tax Tables New'!$N$5-SUMIF($A$6:$A83,A83,$AP$6:$AP83)+AP83&lt;=0,0,'Federal Tax Tables New'!$N$5-SUMIF($A$6:$A83,A83,$AP$6:$AP83)+AP83)))</f>
        <v/>
      </c>
      <c r="U83" s="83" t="str">
        <f>IF(OR(ISBLANK($A83),$A83=""),"",CHOOSE(AC83,0,$M83*Settings!$B$19))</f>
        <v/>
      </c>
      <c r="V83" s="142" t="str">
        <f>IF(OR(ISBLANK($A83),$A83=""),"",IF(M83=0,0,INDEX('Employee Register'!$AA:$AA,MATCH($A83,'Employee Register'!$A:$A,0),1)))</f>
        <v/>
      </c>
      <c r="W83" s="142" t="str">
        <f>IF(OR(ISBLANK($A83),$A83=""),"",IF(M83=0,0,INDEX('Employee Register'!$AB:$AB,MATCH($A83,'Employee Register'!$A:$A,0),1)))</f>
        <v/>
      </c>
      <c r="X83" s="49" t="str">
        <f>IF(OR(ISBLANK($A83),$A83=""),"",INDEX('Employee Register'!I:I,MATCH($A83,'Employee Register'!A:A,0))="No")</f>
        <v/>
      </c>
      <c r="Y83" s="51" t="str">
        <f t="shared" si="15"/>
        <v/>
      </c>
      <c r="Z83" s="49" t="str">
        <f>IF(OR(ISBLANK($A83),$A83=""),"",MATCH(INDEX('Employee Register'!K:K,MATCH($A83,'Employee Register'!A:A,0)),Settings!$A$2:$A$3,0))</f>
        <v/>
      </c>
      <c r="AA83" s="49" t="str">
        <f>IF(OR(ISBLANK($A83),$A83=""),"",CHOOSE(Z83,MATCH(INDEX('Employee Register'!O:O,MATCH($A83,'Employee Register'!A:A,0)),Settings!$A$6:$A$9,0),MATCH(INDEX('Employee Register'!L:L,MATCH($A83,'Employee Register'!A:A,0)),Settings!$A$12:$A$15,0)))</f>
        <v/>
      </c>
      <c r="AB83" s="49" t="str">
        <f>IF(OR(ISBLANK($A83),$A83=""),"",CHOOSE(Z83,MATCH(INDEX('Employee Register'!P:P,MATCH($A83,'Employee Register'!A:A,0)),Settings!$A$22:$A$23,0),0))</f>
        <v/>
      </c>
      <c r="AC83" s="49" t="str">
        <f>IF(OR(ISBLANK($A83),$A83=""),"",MATCH(INDEX('Employee Register'!X:X,MATCH($A83,'Employee Register'!A:A,0)),Settings!$A$26:$A$27,0))</f>
        <v/>
      </c>
      <c r="AD83" s="49" t="str">
        <f>IF(OR(ISBLANK($A83),$A83=""),"",IF(Z83=2,INDEX('Employee Register'!M:M,MATCH($A83,'Employee Register'!A:A,0)),0))</f>
        <v/>
      </c>
      <c r="AE83" s="78" t="str">
        <f>IF(OR(ISBLANK($A83),$A83=""),"",$AD83*INDEX('Federal Tax Tables New'!$B$56:$B$63,MATCH(INDEX('Employee Register'!J:J,MATCH($A83,'Employee Register'!A:A,0)),'Federal Tax Tables New'!$A$56:$A$63,0),1))</f>
        <v/>
      </c>
      <c r="AF83" s="51" t="str">
        <f t="shared" si="12"/>
        <v/>
      </c>
      <c r="AG83" s="49" t="str">
        <f>IF(OR(ISBLANK($A83),$A83=""),"",INDEX('Federal Tax Tables New'!$C$56:$C$63,MATCH(INDEX('Employee Register'!J:J,MATCH($A83,'Employee Register'!A:A,0)),'Federal Tax Tables New'!$A$56:$A$63,0),1))</f>
        <v/>
      </c>
      <c r="AH83" s="139" t="str">
        <f>IF(OR(ISBLANK($A83),$A83=""),"",IF(AF83&lt;CHOOSE(Z83,INDEX('Employee Register'!S:S,MATCH($A83,'Employee Register'!A:A,0)),0),0,AF83*AG83-CHOOSE(Z83,INDEX('Employee Register'!S:S,MATCH($A83,'Employee Register'!A:A,0))*AG83,0)))</f>
        <v/>
      </c>
      <c r="AI83" s="51" t="str">
        <f>IF(OR(ISBLANK($A83),$A83=""),"",MAX(IF($Z83=1,CHOOSE(AB83,CHOOSE(AA83,0,INDEX('Federal Tax Tables New'!$F$33:$I$40,MATCH(AH83,'Federal Tax Tables New'!$F$33:$F$40,1),1),INDEX('Federal Tax Tables New'!$F$22:$I$29,MATCH(AH83,'Federal Tax Tables New'!$F$22:$F$29,1),1),INDEX('Federal Tax Tables New'!$F$44:$I$51,MATCH(AH83,'Federal Tax Tables New'!$F$44:$F$51,1),1)),CHOOSE(AA83,0,INDEX('Federal Tax Tables New'!$K$33:$N$40,MATCH(AH83,'Federal Tax Tables New'!$K$33:$K$40,1),1),INDEX('Federal Tax Tables New'!$K$22:$N$29,MATCH(AH83,'Federal Tax Tables New'!$K$22:$K$29,1),1),INDEX('Federal Tax Tables New'!$K$44:$N$51,MATCH(AH83,'Federal Tax Tables New'!$K$44:$K$51,1),1))),0),IF($Z83=2,CHOOSE(AA83,0,INDEX('Federal Tax Tables New'!$A$33:$D$40,MATCH(AH83,'Federal Tax Tables New'!$A$33:$A$40,1),1),INDEX('Federal Tax Tables New'!$A$22:$D$29,MATCH(AH83,'Federal Tax Tables New'!$A$22:$A$29,1),1),INDEX('Federal Tax Tables New'!$A$33:$D$40,MATCH(AH83,'Federal Tax Tables New'!$A$33:$A$40,1),1)),0)))</f>
        <v/>
      </c>
      <c r="AJ83" s="51" t="str">
        <f>IF(OR(ISBLANK($A83),$A83=""),"",MAX(IF($Z83=1,CHOOSE(AB83,CHOOSE(AA83,0,INDEX('Federal Tax Tables New'!$F$33:$I$40,MATCH(AH83,'Federal Tax Tables New'!$F$33:$F$40,1),3),INDEX('Federal Tax Tables New'!$F$22:$I$29,MATCH(AH83,'Federal Tax Tables New'!$F$22:$F$29,1),3),INDEX('Federal Tax Tables New'!$F$44:$I$51,MATCH(AH83,'Federal Tax Tables New'!$F$44:$F$51,1),3)),CHOOSE(AA83,0,INDEX('Federal Tax Tables New'!$K$33:$N$40,MATCH(AH83,'Federal Tax Tables New'!$K$33:$K$40,1),3),INDEX('Federal Tax Tables New'!$K$22:$N$29,MATCH(AH83,'Federal Tax Tables New'!$K$22:$K$29,1),3),INDEX('Federal Tax Tables New'!$K$44:$N$51,MATCH(AH83,'Federal Tax Tables New'!$K$44:$K$51,1),3))),0),IF($Z83=2,CHOOSE(AA83,0,INDEX('Federal Tax Tables New'!$A$33:$D$40,MATCH(AH83,'Federal Tax Tables New'!$A$33:$A$40,1),3),INDEX('Federal Tax Tables New'!$A$22:$D$29,MATCH(AH83,'Federal Tax Tables New'!$A$22:$A$29,1),3),INDEX('Federal Tax Tables New'!$A$33:$D$40,MATCH(AH83,'Federal Tax Tables New'!$A$33:$A$40,1),3)),0)))</f>
        <v/>
      </c>
      <c r="AK83" s="79" t="str">
        <f>IF(OR(ISBLANK($A83),$A83=""),"",MAX(IF($Z83=1,CHOOSE(AB83,CHOOSE(AA83,0,INDEX('Federal Tax Tables New'!$F$33:$I$40,MATCH(AH83,'Federal Tax Tables New'!$F$33:$F$40,1),4),INDEX('Federal Tax Tables New'!$F$22:$I$29,MATCH(AH83,'Federal Tax Tables New'!$F$22:$F$29,1),4),INDEX('Federal Tax Tables New'!$F$44:$I$51,MATCH(AH83,'Federal Tax Tables New'!$F$44:$F$51,1),4)),CHOOSE(AA83,0,INDEX('Federal Tax Tables New'!$K$33:$N$40,MATCH(AH83,'Federal Tax Tables New'!$K$33:$K$40,1),4),INDEX('Federal Tax Tables New'!$K$22:$N$29,MATCH(AH83,'Federal Tax Tables New'!$K$22:$K$29,1),4),INDEX('Federal Tax Tables New'!$K$44:$N$51,MATCH(AH83,'Federal Tax Tables New'!$K$44:$K$51,1),4))),0),IF($Z83=2,CHOOSE(AA83,0,INDEX('Federal Tax Tables New'!$A$33:$D$40,MATCH(AH83,'Federal Tax Tables New'!$A$33:$A$40,1),4),INDEX('Federal Tax Tables New'!$A$22:$D$29,MATCH(AH83,'Federal Tax Tables New'!$A$22:$A$29,1),4),INDEX('Federal Tax Tables New'!$A$33:$D$40,MATCH(AH83,'Federal Tax Tables New'!$A$33:$A$40,1),4)),0)))</f>
        <v/>
      </c>
      <c r="AL83" s="51" t="str">
        <f t="shared" si="16"/>
        <v/>
      </c>
      <c r="AM83" s="51" t="str">
        <f>IF(OR(ISBLANK($A83),$A83=""),"",CHOOSE(Z83,INDEX('Employee Register'!Q:Q,MATCH($A83,'Employee Register'!A:A,0))*'Federal Tax Tables New'!$H$5+INDEX('Employee Register'!R:R,MATCH($A83,'Employee Register'!A:A,0))*'Federal Tax Tables New'!$H$6,0))</f>
        <v/>
      </c>
      <c r="AN83" s="51" t="str">
        <f t="shared" si="13"/>
        <v/>
      </c>
      <c r="AO83" s="139" t="str">
        <f>IF(OR(ISBLANK($A83),$A83=""),"",IF(OR(M83=0,AA83=1),0,CHOOSE(Z83,INDEX('Employee Register'!T:T,MATCH($A83,'Employee Register'!A:A,0)),INDEX('Employee Register'!N:N,MATCH($A83,'Employee Register'!A:A,0)))))</f>
        <v/>
      </c>
      <c r="AP83" s="51" t="str">
        <f>IF(OR(ISBLANK($A83),$A83=""),"",CHOOSE(AC83,0,(M83-O83)*Settings!$B$18))</f>
        <v/>
      </c>
      <c r="AQ83" s="84" t="str">
        <f t="shared" si="14"/>
        <v/>
      </c>
      <c r="AS83" s="113"/>
    </row>
    <row r="84" spans="1:45" s="204" customFormat="1" ht="15" customHeight="1" x14ac:dyDescent="0.2">
      <c r="A84" s="82"/>
      <c r="B84" s="50" t="str">
        <f>IF(OR(ISBLANK($A84),$A84=""),"",INDEX('Employee Register'!B:B,MATCH($A84,'Employee Register'!A:A,0),1))</f>
        <v/>
      </c>
      <c r="C84" s="46"/>
      <c r="D84" s="46"/>
      <c r="E84" s="29"/>
      <c r="F84" s="29"/>
      <c r="G84" s="29"/>
      <c r="H84" s="29"/>
      <c r="I84" s="47"/>
      <c r="J84" s="48"/>
      <c r="K84" s="48"/>
      <c r="L84" s="48"/>
      <c r="M84" s="83" t="str">
        <f>IF(OR(ISBLANK($A84),$A84=""),"",SUM($E84:$H84)*INDEX('Employee Register'!G:G,MATCH($A84,'Employee Register'!A:A,0),1)+IF(OR($X84,ISBLANK($X84)),$I84,0)*INDEX('Employee Register'!H:H,MATCH($A84,'Employee Register'!A:A,0),1)+J84)</f>
        <v/>
      </c>
      <c r="N84" s="83" t="str">
        <f>IF(OR(ISBLANK($A84),$A84=""),"",(M84-J84)*INDEX('Employee Register'!U:U,MATCH($A84,'Employee Register'!A:A,0),1))</f>
        <v/>
      </c>
      <c r="O84" s="142" t="str">
        <f>IF(OR(ISBLANK($A84),$A84=""),"",IF(M84=0,0,INDEX('Employee Register'!V:V,MATCH($A84,'Employee Register'!A:A,0),1)))</f>
        <v/>
      </c>
      <c r="P84" s="142" t="str">
        <f>IF(OR(ISBLANK($A84),$A84=""),"",IF(M84=0,0,INDEX('Employee Register'!W:W,MATCH($A84,'Employee Register'!A:A,0),1)+K84))</f>
        <v/>
      </c>
      <c r="Q84" s="83" t="str">
        <f t="shared" si="11"/>
        <v/>
      </c>
      <c r="R84" s="83" t="str">
        <f>IF(OR(ISBLANK($A84),$A84=""),"",INDEX('Employee Register'!Y:Y,MATCH($A84,'Employee Register'!A:A,0))*$Y84)</f>
        <v/>
      </c>
      <c r="S84" s="83" t="str">
        <f>IF(OR(ISBLANK($A84),$A84=""),"",INDEX('Employee Register'!Z:Z,MATCH($A84,'Employee Register'!A:A,0))*$Y84)</f>
        <v/>
      </c>
      <c r="T84" s="83" t="str">
        <f>IF(OR(ISBLANK($A84),$A84=""),"",IF(SUMIF($A$6:$A84,A84,$AP$6:$AP84)&lt;='Federal Tax Tables New'!$N$5,AP84,IF('Federal Tax Tables New'!$N$5-SUMIF($A$6:$A84,A84,$AP$6:$AP84)+AP84&lt;=0,0,'Federal Tax Tables New'!$N$5-SUMIF($A$6:$A84,A84,$AP$6:$AP84)+AP84)))</f>
        <v/>
      </c>
      <c r="U84" s="83" t="str">
        <f>IF(OR(ISBLANK($A84),$A84=""),"",CHOOSE(AC84,0,$M84*Settings!$B$19))</f>
        <v/>
      </c>
      <c r="V84" s="142" t="str">
        <f>IF(OR(ISBLANK($A84),$A84=""),"",IF(M84=0,0,INDEX('Employee Register'!$AA:$AA,MATCH($A84,'Employee Register'!$A:$A,0),1)))</f>
        <v/>
      </c>
      <c r="W84" s="142" t="str">
        <f>IF(OR(ISBLANK($A84),$A84=""),"",IF(M84=0,0,INDEX('Employee Register'!$AB:$AB,MATCH($A84,'Employee Register'!$A:$A,0),1)))</f>
        <v/>
      </c>
      <c r="X84" s="49" t="str">
        <f>IF(OR(ISBLANK($A84),$A84=""),"",INDEX('Employee Register'!I:I,MATCH($A84,'Employee Register'!A:A,0))="No")</f>
        <v/>
      </c>
      <c r="Y84" s="51" t="str">
        <f t="shared" si="15"/>
        <v/>
      </c>
      <c r="Z84" s="49" t="str">
        <f>IF(OR(ISBLANK($A84),$A84=""),"",MATCH(INDEX('Employee Register'!K:K,MATCH($A84,'Employee Register'!A:A,0)),Settings!$A$2:$A$3,0))</f>
        <v/>
      </c>
      <c r="AA84" s="49" t="str">
        <f>IF(OR(ISBLANK($A84),$A84=""),"",CHOOSE(Z84,MATCH(INDEX('Employee Register'!O:O,MATCH($A84,'Employee Register'!A:A,0)),Settings!$A$6:$A$9,0),MATCH(INDEX('Employee Register'!L:L,MATCH($A84,'Employee Register'!A:A,0)),Settings!$A$12:$A$15,0)))</f>
        <v/>
      </c>
      <c r="AB84" s="49" t="str">
        <f>IF(OR(ISBLANK($A84),$A84=""),"",CHOOSE(Z84,MATCH(INDEX('Employee Register'!P:P,MATCH($A84,'Employee Register'!A:A,0)),Settings!$A$22:$A$23,0),0))</f>
        <v/>
      </c>
      <c r="AC84" s="49" t="str">
        <f>IF(OR(ISBLANK($A84),$A84=""),"",MATCH(INDEX('Employee Register'!X:X,MATCH($A84,'Employee Register'!A:A,0)),Settings!$A$26:$A$27,0))</f>
        <v/>
      </c>
      <c r="AD84" s="49" t="str">
        <f>IF(OR(ISBLANK($A84),$A84=""),"",IF(Z84=2,INDEX('Employee Register'!M:M,MATCH($A84,'Employee Register'!A:A,0)),0))</f>
        <v/>
      </c>
      <c r="AE84" s="78" t="str">
        <f>IF(OR(ISBLANK($A84),$A84=""),"",$AD84*INDEX('Federal Tax Tables New'!$B$56:$B$63,MATCH(INDEX('Employee Register'!J:J,MATCH($A84,'Employee Register'!A:A,0)),'Federal Tax Tables New'!$A$56:$A$63,0),1))</f>
        <v/>
      </c>
      <c r="AF84" s="51" t="str">
        <f t="shared" si="12"/>
        <v/>
      </c>
      <c r="AG84" s="49" t="str">
        <f>IF(OR(ISBLANK($A84),$A84=""),"",INDEX('Federal Tax Tables New'!$C$56:$C$63,MATCH(INDEX('Employee Register'!J:J,MATCH($A84,'Employee Register'!A:A,0)),'Federal Tax Tables New'!$A$56:$A$63,0),1))</f>
        <v/>
      </c>
      <c r="AH84" s="139" t="str">
        <f>IF(OR(ISBLANK($A84),$A84=""),"",IF(AF84&lt;CHOOSE(Z84,INDEX('Employee Register'!S:S,MATCH($A84,'Employee Register'!A:A,0)),0),0,AF84*AG84-CHOOSE(Z84,INDEX('Employee Register'!S:S,MATCH($A84,'Employee Register'!A:A,0))*AG84,0)))</f>
        <v/>
      </c>
      <c r="AI84" s="51" t="str">
        <f>IF(OR(ISBLANK($A84),$A84=""),"",MAX(IF($Z84=1,CHOOSE(AB84,CHOOSE(AA84,0,INDEX('Federal Tax Tables New'!$F$33:$I$40,MATCH(AH84,'Federal Tax Tables New'!$F$33:$F$40,1),1),INDEX('Federal Tax Tables New'!$F$22:$I$29,MATCH(AH84,'Federal Tax Tables New'!$F$22:$F$29,1),1),INDEX('Federal Tax Tables New'!$F$44:$I$51,MATCH(AH84,'Federal Tax Tables New'!$F$44:$F$51,1),1)),CHOOSE(AA84,0,INDEX('Federal Tax Tables New'!$K$33:$N$40,MATCH(AH84,'Federal Tax Tables New'!$K$33:$K$40,1),1),INDEX('Federal Tax Tables New'!$K$22:$N$29,MATCH(AH84,'Federal Tax Tables New'!$K$22:$K$29,1),1),INDEX('Federal Tax Tables New'!$K$44:$N$51,MATCH(AH84,'Federal Tax Tables New'!$K$44:$K$51,1),1))),0),IF($Z84=2,CHOOSE(AA84,0,INDEX('Federal Tax Tables New'!$A$33:$D$40,MATCH(AH84,'Federal Tax Tables New'!$A$33:$A$40,1),1),INDEX('Federal Tax Tables New'!$A$22:$D$29,MATCH(AH84,'Federal Tax Tables New'!$A$22:$A$29,1),1),INDEX('Federal Tax Tables New'!$A$33:$D$40,MATCH(AH84,'Federal Tax Tables New'!$A$33:$A$40,1),1)),0)))</f>
        <v/>
      </c>
      <c r="AJ84" s="51" t="str">
        <f>IF(OR(ISBLANK($A84),$A84=""),"",MAX(IF($Z84=1,CHOOSE(AB84,CHOOSE(AA84,0,INDEX('Federal Tax Tables New'!$F$33:$I$40,MATCH(AH84,'Federal Tax Tables New'!$F$33:$F$40,1),3),INDEX('Federal Tax Tables New'!$F$22:$I$29,MATCH(AH84,'Federal Tax Tables New'!$F$22:$F$29,1),3),INDEX('Federal Tax Tables New'!$F$44:$I$51,MATCH(AH84,'Federal Tax Tables New'!$F$44:$F$51,1),3)),CHOOSE(AA84,0,INDEX('Federal Tax Tables New'!$K$33:$N$40,MATCH(AH84,'Federal Tax Tables New'!$K$33:$K$40,1),3),INDEX('Federal Tax Tables New'!$K$22:$N$29,MATCH(AH84,'Federal Tax Tables New'!$K$22:$K$29,1),3),INDEX('Federal Tax Tables New'!$K$44:$N$51,MATCH(AH84,'Federal Tax Tables New'!$K$44:$K$51,1),3))),0),IF($Z84=2,CHOOSE(AA84,0,INDEX('Federal Tax Tables New'!$A$33:$D$40,MATCH(AH84,'Federal Tax Tables New'!$A$33:$A$40,1),3),INDEX('Federal Tax Tables New'!$A$22:$D$29,MATCH(AH84,'Federal Tax Tables New'!$A$22:$A$29,1),3),INDEX('Federal Tax Tables New'!$A$33:$D$40,MATCH(AH84,'Federal Tax Tables New'!$A$33:$A$40,1),3)),0)))</f>
        <v/>
      </c>
      <c r="AK84" s="79" t="str">
        <f>IF(OR(ISBLANK($A84),$A84=""),"",MAX(IF($Z84=1,CHOOSE(AB84,CHOOSE(AA84,0,INDEX('Federal Tax Tables New'!$F$33:$I$40,MATCH(AH84,'Federal Tax Tables New'!$F$33:$F$40,1),4),INDEX('Federal Tax Tables New'!$F$22:$I$29,MATCH(AH84,'Federal Tax Tables New'!$F$22:$F$29,1),4),INDEX('Federal Tax Tables New'!$F$44:$I$51,MATCH(AH84,'Federal Tax Tables New'!$F$44:$F$51,1),4)),CHOOSE(AA84,0,INDEX('Federal Tax Tables New'!$K$33:$N$40,MATCH(AH84,'Federal Tax Tables New'!$K$33:$K$40,1),4),INDEX('Federal Tax Tables New'!$K$22:$N$29,MATCH(AH84,'Federal Tax Tables New'!$K$22:$K$29,1),4),INDEX('Federal Tax Tables New'!$K$44:$N$51,MATCH(AH84,'Federal Tax Tables New'!$K$44:$K$51,1),4))),0),IF($Z84=2,CHOOSE(AA84,0,INDEX('Federal Tax Tables New'!$A$33:$D$40,MATCH(AH84,'Federal Tax Tables New'!$A$33:$A$40,1),4),INDEX('Federal Tax Tables New'!$A$22:$D$29,MATCH(AH84,'Federal Tax Tables New'!$A$22:$A$29,1),4),INDEX('Federal Tax Tables New'!$A$33:$D$40,MATCH(AH84,'Federal Tax Tables New'!$A$33:$A$40,1),4)),0)))</f>
        <v/>
      </c>
      <c r="AL84" s="51" t="str">
        <f t="shared" si="16"/>
        <v/>
      </c>
      <c r="AM84" s="51" t="str">
        <f>IF(OR(ISBLANK($A84),$A84=""),"",CHOOSE(Z84,INDEX('Employee Register'!Q:Q,MATCH($A84,'Employee Register'!A:A,0))*'Federal Tax Tables New'!$H$5+INDEX('Employee Register'!R:R,MATCH($A84,'Employee Register'!A:A,0))*'Federal Tax Tables New'!$H$6,0))</f>
        <v/>
      </c>
      <c r="AN84" s="51" t="str">
        <f t="shared" si="13"/>
        <v/>
      </c>
      <c r="AO84" s="139" t="str">
        <f>IF(OR(ISBLANK($A84),$A84=""),"",IF(OR(M84=0,AA84=1),0,CHOOSE(Z84,INDEX('Employee Register'!T:T,MATCH($A84,'Employee Register'!A:A,0)),INDEX('Employee Register'!N:N,MATCH($A84,'Employee Register'!A:A,0)))))</f>
        <v/>
      </c>
      <c r="AP84" s="51" t="str">
        <f>IF(OR(ISBLANK($A84),$A84=""),"",CHOOSE(AC84,0,(M84-O84)*Settings!$B$18))</f>
        <v/>
      </c>
      <c r="AQ84" s="84" t="str">
        <f t="shared" si="14"/>
        <v/>
      </c>
      <c r="AS84" s="113"/>
    </row>
    <row r="85" spans="1:45" s="204" customFormat="1" ht="15" customHeight="1" x14ac:dyDescent="0.2">
      <c r="A85" s="82"/>
      <c r="B85" s="50" t="str">
        <f>IF(OR(ISBLANK($A85),$A85=""),"",INDEX('Employee Register'!B:B,MATCH($A85,'Employee Register'!A:A,0),1))</f>
        <v/>
      </c>
      <c r="C85" s="46"/>
      <c r="D85" s="46"/>
      <c r="E85" s="29"/>
      <c r="F85" s="29"/>
      <c r="G85" s="29"/>
      <c r="H85" s="29"/>
      <c r="I85" s="47"/>
      <c r="J85" s="48"/>
      <c r="K85" s="48"/>
      <c r="L85" s="48"/>
      <c r="M85" s="83" t="str">
        <f>IF(OR(ISBLANK($A85),$A85=""),"",SUM($E85:$H85)*INDEX('Employee Register'!G:G,MATCH($A85,'Employee Register'!A:A,0),1)+IF(OR($X85,ISBLANK($X85)),$I85,0)*INDEX('Employee Register'!H:H,MATCH($A85,'Employee Register'!A:A,0),1)+J85)</f>
        <v/>
      </c>
      <c r="N85" s="83" t="str">
        <f>IF(OR(ISBLANK($A85),$A85=""),"",(M85-J85)*INDEX('Employee Register'!U:U,MATCH($A85,'Employee Register'!A:A,0),1))</f>
        <v/>
      </c>
      <c r="O85" s="142" t="str">
        <f>IF(OR(ISBLANK($A85),$A85=""),"",IF(M85=0,0,INDEX('Employee Register'!V:V,MATCH($A85,'Employee Register'!A:A,0),1)))</f>
        <v/>
      </c>
      <c r="P85" s="142" t="str">
        <f>IF(OR(ISBLANK($A85),$A85=""),"",IF(M85=0,0,INDEX('Employee Register'!W:W,MATCH($A85,'Employee Register'!A:A,0),1)+K85))</f>
        <v/>
      </c>
      <c r="Q85" s="83" t="str">
        <f t="shared" si="11"/>
        <v/>
      </c>
      <c r="R85" s="83" t="str">
        <f>IF(OR(ISBLANK($A85),$A85=""),"",INDEX('Employee Register'!Y:Y,MATCH($A85,'Employee Register'!A:A,0))*$Y85)</f>
        <v/>
      </c>
      <c r="S85" s="83" t="str">
        <f>IF(OR(ISBLANK($A85),$A85=""),"",INDEX('Employee Register'!Z:Z,MATCH($A85,'Employee Register'!A:A,0))*$Y85)</f>
        <v/>
      </c>
      <c r="T85" s="83" t="str">
        <f>IF(OR(ISBLANK($A85),$A85=""),"",IF(SUMIF($A$6:$A85,A85,$AP$6:$AP85)&lt;='Federal Tax Tables New'!$N$5,AP85,IF('Federal Tax Tables New'!$N$5-SUMIF($A$6:$A85,A85,$AP$6:$AP85)+AP85&lt;=0,0,'Federal Tax Tables New'!$N$5-SUMIF($A$6:$A85,A85,$AP$6:$AP85)+AP85)))</f>
        <v/>
      </c>
      <c r="U85" s="83" t="str">
        <f>IF(OR(ISBLANK($A85),$A85=""),"",CHOOSE(AC85,0,$M85*Settings!$B$19))</f>
        <v/>
      </c>
      <c r="V85" s="142" t="str">
        <f>IF(OR(ISBLANK($A85),$A85=""),"",IF(M85=0,0,INDEX('Employee Register'!$AA:$AA,MATCH($A85,'Employee Register'!$A:$A,0),1)))</f>
        <v/>
      </c>
      <c r="W85" s="142" t="str">
        <f>IF(OR(ISBLANK($A85),$A85=""),"",IF(M85=0,0,INDEX('Employee Register'!$AB:$AB,MATCH($A85,'Employee Register'!$A:$A,0),1)))</f>
        <v/>
      </c>
      <c r="X85" s="49" t="str">
        <f>IF(OR(ISBLANK($A85),$A85=""),"",INDEX('Employee Register'!I:I,MATCH($A85,'Employee Register'!A:A,0))="No")</f>
        <v/>
      </c>
      <c r="Y85" s="51" t="str">
        <f t="shared" si="15"/>
        <v/>
      </c>
      <c r="Z85" s="49" t="str">
        <f>IF(OR(ISBLANK($A85),$A85=""),"",MATCH(INDEX('Employee Register'!K:K,MATCH($A85,'Employee Register'!A:A,0)),Settings!$A$2:$A$3,0))</f>
        <v/>
      </c>
      <c r="AA85" s="49" t="str">
        <f>IF(OR(ISBLANK($A85),$A85=""),"",CHOOSE(Z85,MATCH(INDEX('Employee Register'!O:O,MATCH($A85,'Employee Register'!A:A,0)),Settings!$A$6:$A$9,0),MATCH(INDEX('Employee Register'!L:L,MATCH($A85,'Employee Register'!A:A,0)),Settings!$A$12:$A$15,0)))</f>
        <v/>
      </c>
      <c r="AB85" s="49" t="str">
        <f>IF(OR(ISBLANK($A85),$A85=""),"",CHOOSE(Z85,MATCH(INDEX('Employee Register'!P:P,MATCH($A85,'Employee Register'!A:A,0)),Settings!$A$22:$A$23,0),0))</f>
        <v/>
      </c>
      <c r="AC85" s="49" t="str">
        <f>IF(OR(ISBLANK($A85),$A85=""),"",MATCH(INDEX('Employee Register'!X:X,MATCH($A85,'Employee Register'!A:A,0)),Settings!$A$26:$A$27,0))</f>
        <v/>
      </c>
      <c r="AD85" s="49" t="str">
        <f>IF(OR(ISBLANK($A85),$A85=""),"",IF(Z85=2,INDEX('Employee Register'!M:M,MATCH($A85,'Employee Register'!A:A,0)),0))</f>
        <v/>
      </c>
      <c r="AE85" s="78" t="str">
        <f>IF(OR(ISBLANK($A85),$A85=""),"",$AD85*INDEX('Federal Tax Tables New'!$B$56:$B$63,MATCH(INDEX('Employee Register'!J:J,MATCH($A85,'Employee Register'!A:A,0)),'Federal Tax Tables New'!$A$56:$A$63,0),1))</f>
        <v/>
      </c>
      <c r="AF85" s="51" t="str">
        <f t="shared" si="12"/>
        <v/>
      </c>
      <c r="AG85" s="49" t="str">
        <f>IF(OR(ISBLANK($A85),$A85=""),"",INDEX('Federal Tax Tables New'!$C$56:$C$63,MATCH(INDEX('Employee Register'!J:J,MATCH($A85,'Employee Register'!A:A,0)),'Federal Tax Tables New'!$A$56:$A$63,0),1))</f>
        <v/>
      </c>
      <c r="AH85" s="139" t="str">
        <f>IF(OR(ISBLANK($A85),$A85=""),"",IF(AF85&lt;CHOOSE(Z85,INDEX('Employee Register'!S:S,MATCH($A85,'Employee Register'!A:A,0)),0),0,AF85*AG85-CHOOSE(Z85,INDEX('Employee Register'!S:S,MATCH($A85,'Employee Register'!A:A,0))*AG85,0)))</f>
        <v/>
      </c>
      <c r="AI85" s="51" t="str">
        <f>IF(OR(ISBLANK($A85),$A85=""),"",MAX(IF($Z85=1,CHOOSE(AB85,CHOOSE(AA85,0,INDEX('Federal Tax Tables New'!$F$33:$I$40,MATCH(AH85,'Federal Tax Tables New'!$F$33:$F$40,1),1),INDEX('Federal Tax Tables New'!$F$22:$I$29,MATCH(AH85,'Federal Tax Tables New'!$F$22:$F$29,1),1),INDEX('Federal Tax Tables New'!$F$44:$I$51,MATCH(AH85,'Federal Tax Tables New'!$F$44:$F$51,1),1)),CHOOSE(AA85,0,INDEX('Federal Tax Tables New'!$K$33:$N$40,MATCH(AH85,'Federal Tax Tables New'!$K$33:$K$40,1),1),INDEX('Federal Tax Tables New'!$K$22:$N$29,MATCH(AH85,'Federal Tax Tables New'!$K$22:$K$29,1),1),INDEX('Federal Tax Tables New'!$K$44:$N$51,MATCH(AH85,'Federal Tax Tables New'!$K$44:$K$51,1),1))),0),IF($Z85=2,CHOOSE(AA85,0,INDEX('Federal Tax Tables New'!$A$33:$D$40,MATCH(AH85,'Federal Tax Tables New'!$A$33:$A$40,1),1),INDEX('Federal Tax Tables New'!$A$22:$D$29,MATCH(AH85,'Federal Tax Tables New'!$A$22:$A$29,1),1),INDEX('Federal Tax Tables New'!$A$33:$D$40,MATCH(AH85,'Federal Tax Tables New'!$A$33:$A$40,1),1)),0)))</f>
        <v/>
      </c>
      <c r="AJ85" s="51" t="str">
        <f>IF(OR(ISBLANK($A85),$A85=""),"",MAX(IF($Z85=1,CHOOSE(AB85,CHOOSE(AA85,0,INDEX('Federal Tax Tables New'!$F$33:$I$40,MATCH(AH85,'Federal Tax Tables New'!$F$33:$F$40,1),3),INDEX('Federal Tax Tables New'!$F$22:$I$29,MATCH(AH85,'Federal Tax Tables New'!$F$22:$F$29,1),3),INDEX('Federal Tax Tables New'!$F$44:$I$51,MATCH(AH85,'Federal Tax Tables New'!$F$44:$F$51,1),3)),CHOOSE(AA85,0,INDEX('Federal Tax Tables New'!$K$33:$N$40,MATCH(AH85,'Federal Tax Tables New'!$K$33:$K$40,1),3),INDEX('Federal Tax Tables New'!$K$22:$N$29,MATCH(AH85,'Federal Tax Tables New'!$K$22:$K$29,1),3),INDEX('Federal Tax Tables New'!$K$44:$N$51,MATCH(AH85,'Federal Tax Tables New'!$K$44:$K$51,1),3))),0),IF($Z85=2,CHOOSE(AA85,0,INDEX('Federal Tax Tables New'!$A$33:$D$40,MATCH(AH85,'Federal Tax Tables New'!$A$33:$A$40,1),3),INDEX('Federal Tax Tables New'!$A$22:$D$29,MATCH(AH85,'Federal Tax Tables New'!$A$22:$A$29,1),3),INDEX('Federal Tax Tables New'!$A$33:$D$40,MATCH(AH85,'Federal Tax Tables New'!$A$33:$A$40,1),3)),0)))</f>
        <v/>
      </c>
      <c r="AK85" s="79" t="str">
        <f>IF(OR(ISBLANK($A85),$A85=""),"",MAX(IF($Z85=1,CHOOSE(AB85,CHOOSE(AA85,0,INDEX('Federal Tax Tables New'!$F$33:$I$40,MATCH(AH85,'Federal Tax Tables New'!$F$33:$F$40,1),4),INDEX('Federal Tax Tables New'!$F$22:$I$29,MATCH(AH85,'Federal Tax Tables New'!$F$22:$F$29,1),4),INDEX('Federal Tax Tables New'!$F$44:$I$51,MATCH(AH85,'Federal Tax Tables New'!$F$44:$F$51,1),4)),CHOOSE(AA85,0,INDEX('Federal Tax Tables New'!$K$33:$N$40,MATCH(AH85,'Federal Tax Tables New'!$K$33:$K$40,1),4),INDEX('Federal Tax Tables New'!$K$22:$N$29,MATCH(AH85,'Federal Tax Tables New'!$K$22:$K$29,1),4),INDEX('Federal Tax Tables New'!$K$44:$N$51,MATCH(AH85,'Federal Tax Tables New'!$K$44:$K$51,1),4))),0),IF($Z85=2,CHOOSE(AA85,0,INDEX('Federal Tax Tables New'!$A$33:$D$40,MATCH(AH85,'Federal Tax Tables New'!$A$33:$A$40,1),4),INDEX('Federal Tax Tables New'!$A$22:$D$29,MATCH(AH85,'Federal Tax Tables New'!$A$22:$A$29,1),4),INDEX('Federal Tax Tables New'!$A$33:$D$40,MATCH(AH85,'Federal Tax Tables New'!$A$33:$A$40,1),4)),0)))</f>
        <v/>
      </c>
      <c r="AL85" s="51" t="str">
        <f t="shared" si="16"/>
        <v/>
      </c>
      <c r="AM85" s="51" t="str">
        <f>IF(OR(ISBLANK($A85),$A85=""),"",CHOOSE(Z85,INDEX('Employee Register'!Q:Q,MATCH($A85,'Employee Register'!A:A,0))*'Federal Tax Tables New'!$H$5+INDEX('Employee Register'!R:R,MATCH($A85,'Employee Register'!A:A,0))*'Federal Tax Tables New'!$H$6,0))</f>
        <v/>
      </c>
      <c r="AN85" s="51" t="str">
        <f t="shared" si="13"/>
        <v/>
      </c>
      <c r="AO85" s="139" t="str">
        <f>IF(OR(ISBLANK($A85),$A85=""),"",IF(OR(M85=0,AA85=1),0,CHOOSE(Z85,INDEX('Employee Register'!T:T,MATCH($A85,'Employee Register'!A:A,0)),INDEX('Employee Register'!N:N,MATCH($A85,'Employee Register'!A:A,0)))))</f>
        <v/>
      </c>
      <c r="AP85" s="51" t="str">
        <f>IF(OR(ISBLANK($A85),$A85=""),"",CHOOSE(AC85,0,(M85-O85)*Settings!$B$18))</f>
        <v/>
      </c>
      <c r="AQ85" s="84" t="str">
        <f t="shared" si="14"/>
        <v/>
      </c>
      <c r="AS85" s="113"/>
    </row>
    <row r="86" spans="1:45" s="204" customFormat="1" ht="15" customHeight="1" x14ac:dyDescent="0.2">
      <c r="A86" s="82"/>
      <c r="B86" s="50" t="str">
        <f>IF(OR(ISBLANK($A86),$A86=""),"",INDEX('Employee Register'!B:B,MATCH($A86,'Employee Register'!A:A,0),1))</f>
        <v/>
      </c>
      <c r="C86" s="46"/>
      <c r="D86" s="46"/>
      <c r="E86" s="29"/>
      <c r="F86" s="29"/>
      <c r="G86" s="29"/>
      <c r="H86" s="29"/>
      <c r="I86" s="47"/>
      <c r="J86" s="48"/>
      <c r="K86" s="48"/>
      <c r="L86" s="48"/>
      <c r="M86" s="83" t="str">
        <f>IF(OR(ISBLANK($A86),$A86=""),"",SUM($E86:$H86)*INDEX('Employee Register'!G:G,MATCH($A86,'Employee Register'!A:A,0),1)+IF(OR($X86,ISBLANK($X86)),$I86,0)*INDEX('Employee Register'!H:H,MATCH($A86,'Employee Register'!A:A,0),1)+J86)</f>
        <v/>
      </c>
      <c r="N86" s="83" t="str">
        <f>IF(OR(ISBLANK($A86),$A86=""),"",(M86-J86)*INDEX('Employee Register'!U:U,MATCH($A86,'Employee Register'!A:A,0),1))</f>
        <v/>
      </c>
      <c r="O86" s="142" t="str">
        <f>IF(OR(ISBLANK($A86),$A86=""),"",IF(M86=0,0,INDEX('Employee Register'!V:V,MATCH($A86,'Employee Register'!A:A,0),1)))</f>
        <v/>
      </c>
      <c r="P86" s="142" t="str">
        <f>IF(OR(ISBLANK($A86),$A86=""),"",IF(M86=0,0,INDEX('Employee Register'!W:W,MATCH($A86,'Employee Register'!A:A,0),1)+K86))</f>
        <v/>
      </c>
      <c r="Q86" s="83" t="str">
        <f t="shared" si="11"/>
        <v/>
      </c>
      <c r="R86" s="83" t="str">
        <f>IF(OR(ISBLANK($A86),$A86=""),"",INDEX('Employee Register'!Y:Y,MATCH($A86,'Employee Register'!A:A,0))*$Y86)</f>
        <v/>
      </c>
      <c r="S86" s="83" t="str">
        <f>IF(OR(ISBLANK($A86),$A86=""),"",INDEX('Employee Register'!Z:Z,MATCH($A86,'Employee Register'!A:A,0))*$Y86)</f>
        <v/>
      </c>
      <c r="T86" s="83" t="str">
        <f>IF(OR(ISBLANK($A86),$A86=""),"",IF(SUMIF($A$6:$A86,A86,$AP$6:$AP86)&lt;='Federal Tax Tables New'!$N$5,AP86,IF('Federal Tax Tables New'!$N$5-SUMIF($A$6:$A86,A86,$AP$6:$AP86)+AP86&lt;=0,0,'Federal Tax Tables New'!$N$5-SUMIF($A$6:$A86,A86,$AP$6:$AP86)+AP86)))</f>
        <v/>
      </c>
      <c r="U86" s="83" t="str">
        <f>IF(OR(ISBLANK($A86),$A86=""),"",CHOOSE(AC86,0,$M86*Settings!$B$19))</f>
        <v/>
      </c>
      <c r="V86" s="142" t="str">
        <f>IF(OR(ISBLANK($A86),$A86=""),"",IF(M86=0,0,INDEX('Employee Register'!$AA:$AA,MATCH($A86,'Employee Register'!$A:$A,0),1)))</f>
        <v/>
      </c>
      <c r="W86" s="142" t="str">
        <f>IF(OR(ISBLANK($A86),$A86=""),"",IF(M86=0,0,INDEX('Employee Register'!$AB:$AB,MATCH($A86,'Employee Register'!$A:$A,0),1)))</f>
        <v/>
      </c>
      <c r="X86" s="49" t="str">
        <f>IF(OR(ISBLANK($A86),$A86=""),"",INDEX('Employee Register'!I:I,MATCH($A86,'Employee Register'!A:A,0))="No")</f>
        <v/>
      </c>
      <c r="Y86" s="51" t="str">
        <f t="shared" si="15"/>
        <v/>
      </c>
      <c r="Z86" s="49" t="str">
        <f>IF(OR(ISBLANK($A86),$A86=""),"",MATCH(INDEX('Employee Register'!K:K,MATCH($A86,'Employee Register'!A:A,0)),Settings!$A$2:$A$3,0))</f>
        <v/>
      </c>
      <c r="AA86" s="49" t="str">
        <f>IF(OR(ISBLANK($A86),$A86=""),"",CHOOSE(Z86,MATCH(INDEX('Employee Register'!O:O,MATCH($A86,'Employee Register'!A:A,0)),Settings!$A$6:$A$9,0),MATCH(INDEX('Employee Register'!L:L,MATCH($A86,'Employee Register'!A:A,0)),Settings!$A$12:$A$15,0)))</f>
        <v/>
      </c>
      <c r="AB86" s="49" t="str">
        <f>IF(OR(ISBLANK($A86),$A86=""),"",CHOOSE(Z86,MATCH(INDEX('Employee Register'!P:P,MATCH($A86,'Employee Register'!A:A,0)),Settings!$A$22:$A$23,0),0))</f>
        <v/>
      </c>
      <c r="AC86" s="49" t="str">
        <f>IF(OR(ISBLANK($A86),$A86=""),"",MATCH(INDEX('Employee Register'!X:X,MATCH($A86,'Employee Register'!A:A,0)),Settings!$A$26:$A$27,0))</f>
        <v/>
      </c>
      <c r="AD86" s="49" t="str">
        <f>IF(OR(ISBLANK($A86),$A86=""),"",IF(Z86=2,INDEX('Employee Register'!M:M,MATCH($A86,'Employee Register'!A:A,0)),0))</f>
        <v/>
      </c>
      <c r="AE86" s="78" t="str">
        <f>IF(OR(ISBLANK($A86),$A86=""),"",$AD86*INDEX('Federal Tax Tables New'!$B$56:$B$63,MATCH(INDEX('Employee Register'!J:J,MATCH($A86,'Employee Register'!A:A,0)),'Federal Tax Tables New'!$A$56:$A$63,0),1))</f>
        <v/>
      </c>
      <c r="AF86" s="51" t="str">
        <f t="shared" si="12"/>
        <v/>
      </c>
      <c r="AG86" s="49" t="str">
        <f>IF(OR(ISBLANK($A86),$A86=""),"",INDEX('Federal Tax Tables New'!$C$56:$C$63,MATCH(INDEX('Employee Register'!J:J,MATCH($A86,'Employee Register'!A:A,0)),'Federal Tax Tables New'!$A$56:$A$63,0),1))</f>
        <v/>
      </c>
      <c r="AH86" s="139" t="str">
        <f>IF(OR(ISBLANK($A86),$A86=""),"",IF(AF86&lt;CHOOSE(Z86,INDEX('Employee Register'!S:S,MATCH($A86,'Employee Register'!A:A,0)),0),0,AF86*AG86-CHOOSE(Z86,INDEX('Employee Register'!S:S,MATCH($A86,'Employee Register'!A:A,0))*AG86,0)))</f>
        <v/>
      </c>
      <c r="AI86" s="51" t="str">
        <f>IF(OR(ISBLANK($A86),$A86=""),"",MAX(IF($Z86=1,CHOOSE(AB86,CHOOSE(AA86,0,INDEX('Federal Tax Tables New'!$F$33:$I$40,MATCH(AH86,'Federal Tax Tables New'!$F$33:$F$40,1),1),INDEX('Federal Tax Tables New'!$F$22:$I$29,MATCH(AH86,'Federal Tax Tables New'!$F$22:$F$29,1),1),INDEX('Federal Tax Tables New'!$F$44:$I$51,MATCH(AH86,'Federal Tax Tables New'!$F$44:$F$51,1),1)),CHOOSE(AA86,0,INDEX('Federal Tax Tables New'!$K$33:$N$40,MATCH(AH86,'Federal Tax Tables New'!$K$33:$K$40,1),1),INDEX('Federal Tax Tables New'!$K$22:$N$29,MATCH(AH86,'Federal Tax Tables New'!$K$22:$K$29,1),1),INDEX('Federal Tax Tables New'!$K$44:$N$51,MATCH(AH86,'Federal Tax Tables New'!$K$44:$K$51,1),1))),0),IF($Z86=2,CHOOSE(AA86,0,INDEX('Federal Tax Tables New'!$A$33:$D$40,MATCH(AH86,'Federal Tax Tables New'!$A$33:$A$40,1),1),INDEX('Federal Tax Tables New'!$A$22:$D$29,MATCH(AH86,'Federal Tax Tables New'!$A$22:$A$29,1),1),INDEX('Federal Tax Tables New'!$A$33:$D$40,MATCH(AH86,'Federal Tax Tables New'!$A$33:$A$40,1),1)),0)))</f>
        <v/>
      </c>
      <c r="AJ86" s="51" t="str">
        <f>IF(OR(ISBLANK($A86),$A86=""),"",MAX(IF($Z86=1,CHOOSE(AB86,CHOOSE(AA86,0,INDEX('Federal Tax Tables New'!$F$33:$I$40,MATCH(AH86,'Federal Tax Tables New'!$F$33:$F$40,1),3),INDEX('Federal Tax Tables New'!$F$22:$I$29,MATCH(AH86,'Federal Tax Tables New'!$F$22:$F$29,1),3),INDEX('Federal Tax Tables New'!$F$44:$I$51,MATCH(AH86,'Federal Tax Tables New'!$F$44:$F$51,1),3)),CHOOSE(AA86,0,INDEX('Federal Tax Tables New'!$K$33:$N$40,MATCH(AH86,'Federal Tax Tables New'!$K$33:$K$40,1),3),INDEX('Federal Tax Tables New'!$K$22:$N$29,MATCH(AH86,'Federal Tax Tables New'!$K$22:$K$29,1),3),INDEX('Federal Tax Tables New'!$K$44:$N$51,MATCH(AH86,'Federal Tax Tables New'!$K$44:$K$51,1),3))),0),IF($Z86=2,CHOOSE(AA86,0,INDEX('Federal Tax Tables New'!$A$33:$D$40,MATCH(AH86,'Federal Tax Tables New'!$A$33:$A$40,1),3),INDEX('Federal Tax Tables New'!$A$22:$D$29,MATCH(AH86,'Federal Tax Tables New'!$A$22:$A$29,1),3),INDEX('Federal Tax Tables New'!$A$33:$D$40,MATCH(AH86,'Federal Tax Tables New'!$A$33:$A$40,1),3)),0)))</f>
        <v/>
      </c>
      <c r="AK86" s="79" t="str">
        <f>IF(OR(ISBLANK($A86),$A86=""),"",MAX(IF($Z86=1,CHOOSE(AB86,CHOOSE(AA86,0,INDEX('Federal Tax Tables New'!$F$33:$I$40,MATCH(AH86,'Federal Tax Tables New'!$F$33:$F$40,1),4),INDEX('Federal Tax Tables New'!$F$22:$I$29,MATCH(AH86,'Federal Tax Tables New'!$F$22:$F$29,1),4),INDEX('Federal Tax Tables New'!$F$44:$I$51,MATCH(AH86,'Federal Tax Tables New'!$F$44:$F$51,1),4)),CHOOSE(AA86,0,INDEX('Federal Tax Tables New'!$K$33:$N$40,MATCH(AH86,'Federal Tax Tables New'!$K$33:$K$40,1),4),INDEX('Federal Tax Tables New'!$K$22:$N$29,MATCH(AH86,'Federal Tax Tables New'!$K$22:$K$29,1),4),INDEX('Federal Tax Tables New'!$K$44:$N$51,MATCH(AH86,'Federal Tax Tables New'!$K$44:$K$51,1),4))),0),IF($Z86=2,CHOOSE(AA86,0,INDEX('Federal Tax Tables New'!$A$33:$D$40,MATCH(AH86,'Federal Tax Tables New'!$A$33:$A$40,1),4),INDEX('Federal Tax Tables New'!$A$22:$D$29,MATCH(AH86,'Federal Tax Tables New'!$A$22:$A$29,1),4),INDEX('Federal Tax Tables New'!$A$33:$D$40,MATCH(AH86,'Federal Tax Tables New'!$A$33:$A$40,1),4)),0)))</f>
        <v/>
      </c>
      <c r="AL86" s="51" t="str">
        <f t="shared" si="16"/>
        <v/>
      </c>
      <c r="AM86" s="51" t="str">
        <f>IF(OR(ISBLANK($A86),$A86=""),"",CHOOSE(Z86,INDEX('Employee Register'!Q:Q,MATCH($A86,'Employee Register'!A:A,0))*'Federal Tax Tables New'!$H$5+INDEX('Employee Register'!R:R,MATCH($A86,'Employee Register'!A:A,0))*'Federal Tax Tables New'!$H$6,0))</f>
        <v/>
      </c>
      <c r="AN86" s="51" t="str">
        <f t="shared" si="13"/>
        <v/>
      </c>
      <c r="AO86" s="139" t="str">
        <f>IF(OR(ISBLANK($A86),$A86=""),"",IF(OR(M86=0,AA86=1),0,CHOOSE(Z86,INDEX('Employee Register'!T:T,MATCH($A86,'Employee Register'!A:A,0)),INDEX('Employee Register'!N:N,MATCH($A86,'Employee Register'!A:A,0)))))</f>
        <v/>
      </c>
      <c r="AP86" s="51" t="str">
        <f>IF(OR(ISBLANK($A86),$A86=""),"",CHOOSE(AC86,0,(M86-O86)*Settings!$B$18))</f>
        <v/>
      </c>
      <c r="AQ86" s="84" t="str">
        <f t="shared" si="14"/>
        <v/>
      </c>
      <c r="AS86" s="113"/>
    </row>
    <row r="87" spans="1:45" s="204" customFormat="1" ht="15" customHeight="1" x14ac:dyDescent="0.2">
      <c r="A87" s="82"/>
      <c r="B87" s="50" t="str">
        <f>IF(OR(ISBLANK($A87),$A87=""),"",INDEX('Employee Register'!B:B,MATCH($A87,'Employee Register'!A:A,0),1))</f>
        <v/>
      </c>
      <c r="C87" s="46"/>
      <c r="D87" s="46"/>
      <c r="E87" s="29"/>
      <c r="F87" s="29"/>
      <c r="G87" s="29"/>
      <c r="H87" s="29"/>
      <c r="I87" s="47"/>
      <c r="J87" s="48"/>
      <c r="K87" s="48"/>
      <c r="L87" s="48"/>
      <c r="M87" s="83" t="str">
        <f>IF(OR(ISBLANK($A87),$A87=""),"",SUM($E87:$H87)*INDEX('Employee Register'!G:G,MATCH($A87,'Employee Register'!A:A,0),1)+IF(OR($X87,ISBLANK($X87)),$I87,0)*INDEX('Employee Register'!H:H,MATCH($A87,'Employee Register'!A:A,0),1)+J87)</f>
        <v/>
      </c>
      <c r="N87" s="83" t="str">
        <f>IF(OR(ISBLANK($A87),$A87=""),"",(M87-J87)*INDEX('Employee Register'!U:U,MATCH($A87,'Employee Register'!A:A,0),1))</f>
        <v/>
      </c>
      <c r="O87" s="142" t="str">
        <f>IF(OR(ISBLANK($A87),$A87=""),"",IF(M87=0,0,INDEX('Employee Register'!V:V,MATCH($A87,'Employee Register'!A:A,0),1)))</f>
        <v/>
      </c>
      <c r="P87" s="142" t="str">
        <f>IF(OR(ISBLANK($A87),$A87=""),"",IF(M87=0,0,INDEX('Employee Register'!W:W,MATCH($A87,'Employee Register'!A:A,0),1)+K87))</f>
        <v/>
      </c>
      <c r="Q87" s="83" t="str">
        <f t="shared" si="11"/>
        <v/>
      </c>
      <c r="R87" s="83" t="str">
        <f>IF(OR(ISBLANK($A87),$A87=""),"",INDEX('Employee Register'!Y:Y,MATCH($A87,'Employee Register'!A:A,0))*$Y87)</f>
        <v/>
      </c>
      <c r="S87" s="83" t="str">
        <f>IF(OR(ISBLANK($A87),$A87=""),"",INDEX('Employee Register'!Z:Z,MATCH($A87,'Employee Register'!A:A,0))*$Y87)</f>
        <v/>
      </c>
      <c r="T87" s="83" t="str">
        <f>IF(OR(ISBLANK($A87),$A87=""),"",IF(SUMIF($A$6:$A87,A87,$AP$6:$AP87)&lt;='Federal Tax Tables New'!$N$5,AP87,IF('Federal Tax Tables New'!$N$5-SUMIF($A$6:$A87,A87,$AP$6:$AP87)+AP87&lt;=0,0,'Federal Tax Tables New'!$N$5-SUMIF($A$6:$A87,A87,$AP$6:$AP87)+AP87)))</f>
        <v/>
      </c>
      <c r="U87" s="83" t="str">
        <f>IF(OR(ISBLANK($A87),$A87=""),"",CHOOSE(AC87,0,$M87*Settings!$B$19))</f>
        <v/>
      </c>
      <c r="V87" s="142" t="str">
        <f>IF(OR(ISBLANK($A87),$A87=""),"",IF(M87=0,0,INDEX('Employee Register'!$AA:$AA,MATCH($A87,'Employee Register'!$A:$A,0),1)))</f>
        <v/>
      </c>
      <c r="W87" s="142" t="str">
        <f>IF(OR(ISBLANK($A87),$A87=""),"",IF(M87=0,0,INDEX('Employee Register'!$AB:$AB,MATCH($A87,'Employee Register'!$A:$A,0),1)))</f>
        <v/>
      </c>
      <c r="X87" s="49" t="str">
        <f>IF(OR(ISBLANK($A87),$A87=""),"",INDEX('Employee Register'!I:I,MATCH($A87,'Employee Register'!A:A,0))="No")</f>
        <v/>
      </c>
      <c r="Y87" s="51" t="str">
        <f t="shared" si="15"/>
        <v/>
      </c>
      <c r="Z87" s="49" t="str">
        <f>IF(OR(ISBLANK($A87),$A87=""),"",MATCH(INDEX('Employee Register'!K:K,MATCH($A87,'Employee Register'!A:A,0)),Settings!$A$2:$A$3,0))</f>
        <v/>
      </c>
      <c r="AA87" s="49" t="str">
        <f>IF(OR(ISBLANK($A87),$A87=""),"",CHOOSE(Z87,MATCH(INDEX('Employee Register'!O:O,MATCH($A87,'Employee Register'!A:A,0)),Settings!$A$6:$A$9,0),MATCH(INDEX('Employee Register'!L:L,MATCH($A87,'Employee Register'!A:A,0)),Settings!$A$12:$A$15,0)))</f>
        <v/>
      </c>
      <c r="AB87" s="49" t="str">
        <f>IF(OR(ISBLANK($A87),$A87=""),"",CHOOSE(Z87,MATCH(INDEX('Employee Register'!P:P,MATCH($A87,'Employee Register'!A:A,0)),Settings!$A$22:$A$23,0),0))</f>
        <v/>
      </c>
      <c r="AC87" s="49" t="str">
        <f>IF(OR(ISBLANK($A87),$A87=""),"",MATCH(INDEX('Employee Register'!X:X,MATCH($A87,'Employee Register'!A:A,0)),Settings!$A$26:$A$27,0))</f>
        <v/>
      </c>
      <c r="AD87" s="49" t="str">
        <f>IF(OR(ISBLANK($A87),$A87=""),"",IF(Z87=2,INDEX('Employee Register'!M:M,MATCH($A87,'Employee Register'!A:A,0)),0))</f>
        <v/>
      </c>
      <c r="AE87" s="78" t="str">
        <f>IF(OR(ISBLANK($A87),$A87=""),"",$AD87*INDEX('Federal Tax Tables New'!$B$56:$B$63,MATCH(INDEX('Employee Register'!J:J,MATCH($A87,'Employee Register'!A:A,0)),'Federal Tax Tables New'!$A$56:$A$63,0),1))</f>
        <v/>
      </c>
      <c r="AF87" s="51" t="str">
        <f t="shared" si="12"/>
        <v/>
      </c>
      <c r="AG87" s="49" t="str">
        <f>IF(OR(ISBLANK($A87),$A87=""),"",INDEX('Federal Tax Tables New'!$C$56:$C$63,MATCH(INDEX('Employee Register'!J:J,MATCH($A87,'Employee Register'!A:A,0)),'Federal Tax Tables New'!$A$56:$A$63,0),1))</f>
        <v/>
      </c>
      <c r="AH87" s="139" t="str">
        <f>IF(OR(ISBLANK($A87),$A87=""),"",IF(AF87&lt;CHOOSE(Z87,INDEX('Employee Register'!S:S,MATCH($A87,'Employee Register'!A:A,0)),0),0,AF87*AG87-CHOOSE(Z87,INDEX('Employee Register'!S:S,MATCH($A87,'Employee Register'!A:A,0))*AG87,0)))</f>
        <v/>
      </c>
      <c r="AI87" s="51" t="str">
        <f>IF(OR(ISBLANK($A87),$A87=""),"",MAX(IF($Z87=1,CHOOSE(AB87,CHOOSE(AA87,0,INDEX('Federal Tax Tables New'!$F$33:$I$40,MATCH(AH87,'Federal Tax Tables New'!$F$33:$F$40,1),1),INDEX('Federal Tax Tables New'!$F$22:$I$29,MATCH(AH87,'Federal Tax Tables New'!$F$22:$F$29,1),1),INDEX('Federal Tax Tables New'!$F$44:$I$51,MATCH(AH87,'Federal Tax Tables New'!$F$44:$F$51,1),1)),CHOOSE(AA87,0,INDEX('Federal Tax Tables New'!$K$33:$N$40,MATCH(AH87,'Federal Tax Tables New'!$K$33:$K$40,1),1),INDEX('Federal Tax Tables New'!$K$22:$N$29,MATCH(AH87,'Federal Tax Tables New'!$K$22:$K$29,1),1),INDEX('Federal Tax Tables New'!$K$44:$N$51,MATCH(AH87,'Federal Tax Tables New'!$K$44:$K$51,1),1))),0),IF($Z87=2,CHOOSE(AA87,0,INDEX('Federal Tax Tables New'!$A$33:$D$40,MATCH(AH87,'Federal Tax Tables New'!$A$33:$A$40,1),1),INDEX('Federal Tax Tables New'!$A$22:$D$29,MATCH(AH87,'Federal Tax Tables New'!$A$22:$A$29,1),1),INDEX('Federal Tax Tables New'!$A$33:$D$40,MATCH(AH87,'Federal Tax Tables New'!$A$33:$A$40,1),1)),0)))</f>
        <v/>
      </c>
      <c r="AJ87" s="51" t="str">
        <f>IF(OR(ISBLANK($A87),$A87=""),"",MAX(IF($Z87=1,CHOOSE(AB87,CHOOSE(AA87,0,INDEX('Federal Tax Tables New'!$F$33:$I$40,MATCH(AH87,'Federal Tax Tables New'!$F$33:$F$40,1),3),INDEX('Federal Tax Tables New'!$F$22:$I$29,MATCH(AH87,'Federal Tax Tables New'!$F$22:$F$29,1),3),INDEX('Federal Tax Tables New'!$F$44:$I$51,MATCH(AH87,'Federal Tax Tables New'!$F$44:$F$51,1),3)),CHOOSE(AA87,0,INDEX('Federal Tax Tables New'!$K$33:$N$40,MATCH(AH87,'Federal Tax Tables New'!$K$33:$K$40,1),3),INDEX('Federal Tax Tables New'!$K$22:$N$29,MATCH(AH87,'Federal Tax Tables New'!$K$22:$K$29,1),3),INDEX('Federal Tax Tables New'!$K$44:$N$51,MATCH(AH87,'Federal Tax Tables New'!$K$44:$K$51,1),3))),0),IF($Z87=2,CHOOSE(AA87,0,INDEX('Federal Tax Tables New'!$A$33:$D$40,MATCH(AH87,'Federal Tax Tables New'!$A$33:$A$40,1),3),INDEX('Federal Tax Tables New'!$A$22:$D$29,MATCH(AH87,'Federal Tax Tables New'!$A$22:$A$29,1),3),INDEX('Federal Tax Tables New'!$A$33:$D$40,MATCH(AH87,'Federal Tax Tables New'!$A$33:$A$40,1),3)),0)))</f>
        <v/>
      </c>
      <c r="AK87" s="79" t="str">
        <f>IF(OR(ISBLANK($A87),$A87=""),"",MAX(IF($Z87=1,CHOOSE(AB87,CHOOSE(AA87,0,INDEX('Federal Tax Tables New'!$F$33:$I$40,MATCH(AH87,'Federal Tax Tables New'!$F$33:$F$40,1),4),INDEX('Federal Tax Tables New'!$F$22:$I$29,MATCH(AH87,'Federal Tax Tables New'!$F$22:$F$29,1),4),INDEX('Federal Tax Tables New'!$F$44:$I$51,MATCH(AH87,'Federal Tax Tables New'!$F$44:$F$51,1),4)),CHOOSE(AA87,0,INDEX('Federal Tax Tables New'!$K$33:$N$40,MATCH(AH87,'Federal Tax Tables New'!$K$33:$K$40,1),4),INDEX('Federal Tax Tables New'!$K$22:$N$29,MATCH(AH87,'Federal Tax Tables New'!$K$22:$K$29,1),4),INDEX('Federal Tax Tables New'!$K$44:$N$51,MATCH(AH87,'Federal Tax Tables New'!$K$44:$K$51,1),4))),0),IF($Z87=2,CHOOSE(AA87,0,INDEX('Federal Tax Tables New'!$A$33:$D$40,MATCH(AH87,'Federal Tax Tables New'!$A$33:$A$40,1),4),INDEX('Federal Tax Tables New'!$A$22:$D$29,MATCH(AH87,'Federal Tax Tables New'!$A$22:$A$29,1),4),INDEX('Federal Tax Tables New'!$A$33:$D$40,MATCH(AH87,'Federal Tax Tables New'!$A$33:$A$40,1),4)),0)))</f>
        <v/>
      </c>
      <c r="AL87" s="51" t="str">
        <f t="shared" si="16"/>
        <v/>
      </c>
      <c r="AM87" s="51" t="str">
        <f>IF(OR(ISBLANK($A87),$A87=""),"",CHOOSE(Z87,INDEX('Employee Register'!Q:Q,MATCH($A87,'Employee Register'!A:A,0))*'Federal Tax Tables New'!$H$5+INDEX('Employee Register'!R:R,MATCH($A87,'Employee Register'!A:A,0))*'Federal Tax Tables New'!$H$6,0))</f>
        <v/>
      </c>
      <c r="AN87" s="51" t="str">
        <f t="shared" si="13"/>
        <v/>
      </c>
      <c r="AO87" s="139" t="str">
        <f>IF(OR(ISBLANK($A87),$A87=""),"",IF(OR(M87=0,AA87=1),0,CHOOSE(Z87,INDEX('Employee Register'!T:T,MATCH($A87,'Employee Register'!A:A,0)),INDEX('Employee Register'!N:N,MATCH($A87,'Employee Register'!A:A,0)))))</f>
        <v/>
      </c>
      <c r="AP87" s="51" t="str">
        <f>IF(OR(ISBLANK($A87),$A87=""),"",CHOOSE(AC87,0,(M87-O87)*Settings!$B$18))</f>
        <v/>
      </c>
      <c r="AQ87" s="84" t="str">
        <f t="shared" si="14"/>
        <v/>
      </c>
      <c r="AS87" s="113"/>
    </row>
    <row r="88" spans="1:45" s="204" customFormat="1" ht="15" customHeight="1" x14ac:dyDescent="0.2">
      <c r="A88" s="82"/>
      <c r="B88" s="50" t="str">
        <f>IF(OR(ISBLANK($A88),$A88=""),"",INDEX('Employee Register'!B:B,MATCH($A88,'Employee Register'!A:A,0),1))</f>
        <v/>
      </c>
      <c r="C88" s="46"/>
      <c r="D88" s="46"/>
      <c r="E88" s="29"/>
      <c r="F88" s="29"/>
      <c r="G88" s="29"/>
      <c r="H88" s="29"/>
      <c r="I88" s="47"/>
      <c r="J88" s="48"/>
      <c r="K88" s="48"/>
      <c r="L88" s="48"/>
      <c r="M88" s="83" t="str">
        <f>IF(OR(ISBLANK($A88),$A88=""),"",SUM($E88:$H88)*INDEX('Employee Register'!G:G,MATCH($A88,'Employee Register'!A:A,0),1)+IF(OR($X88,ISBLANK($X88)),$I88,0)*INDEX('Employee Register'!H:H,MATCH($A88,'Employee Register'!A:A,0),1)+J88)</f>
        <v/>
      </c>
      <c r="N88" s="83" t="str">
        <f>IF(OR(ISBLANK($A88),$A88=""),"",(M88-J88)*INDEX('Employee Register'!U:U,MATCH($A88,'Employee Register'!A:A,0),1))</f>
        <v/>
      </c>
      <c r="O88" s="142" t="str">
        <f>IF(OR(ISBLANK($A88),$A88=""),"",IF(M88=0,0,INDEX('Employee Register'!V:V,MATCH($A88,'Employee Register'!A:A,0),1)))</f>
        <v/>
      </c>
      <c r="P88" s="142" t="str">
        <f>IF(OR(ISBLANK($A88),$A88=""),"",IF(M88=0,0,INDEX('Employee Register'!W:W,MATCH($A88,'Employee Register'!A:A,0),1)+K88))</f>
        <v/>
      </c>
      <c r="Q88" s="83" t="str">
        <f t="shared" si="11"/>
        <v/>
      </c>
      <c r="R88" s="83" t="str">
        <f>IF(OR(ISBLANK($A88),$A88=""),"",INDEX('Employee Register'!Y:Y,MATCH($A88,'Employee Register'!A:A,0))*$Y88)</f>
        <v/>
      </c>
      <c r="S88" s="83" t="str">
        <f>IF(OR(ISBLANK($A88),$A88=""),"",INDEX('Employee Register'!Z:Z,MATCH($A88,'Employee Register'!A:A,0))*$Y88)</f>
        <v/>
      </c>
      <c r="T88" s="83" t="str">
        <f>IF(OR(ISBLANK($A88),$A88=""),"",IF(SUMIF($A$6:$A88,A88,$AP$6:$AP88)&lt;='Federal Tax Tables New'!$N$5,AP88,IF('Federal Tax Tables New'!$N$5-SUMIF($A$6:$A88,A88,$AP$6:$AP88)+AP88&lt;=0,0,'Federal Tax Tables New'!$N$5-SUMIF($A$6:$A88,A88,$AP$6:$AP88)+AP88)))</f>
        <v/>
      </c>
      <c r="U88" s="83" t="str">
        <f>IF(OR(ISBLANK($A88),$A88=""),"",CHOOSE(AC88,0,$M88*Settings!$B$19))</f>
        <v/>
      </c>
      <c r="V88" s="142" t="str">
        <f>IF(OR(ISBLANK($A88),$A88=""),"",IF(M88=0,0,INDEX('Employee Register'!$AA:$AA,MATCH($A88,'Employee Register'!$A:$A,0),1)))</f>
        <v/>
      </c>
      <c r="W88" s="142" t="str">
        <f>IF(OR(ISBLANK($A88),$A88=""),"",IF(M88=0,0,INDEX('Employee Register'!$AB:$AB,MATCH($A88,'Employee Register'!$A:$A,0),1)))</f>
        <v/>
      </c>
      <c r="X88" s="49" t="str">
        <f>IF(OR(ISBLANK($A88),$A88=""),"",INDEX('Employee Register'!I:I,MATCH($A88,'Employee Register'!A:A,0))="No")</f>
        <v/>
      </c>
      <c r="Y88" s="51" t="str">
        <f t="shared" si="15"/>
        <v/>
      </c>
      <c r="Z88" s="49" t="str">
        <f>IF(OR(ISBLANK($A88),$A88=""),"",MATCH(INDEX('Employee Register'!K:K,MATCH($A88,'Employee Register'!A:A,0)),Settings!$A$2:$A$3,0))</f>
        <v/>
      </c>
      <c r="AA88" s="49" t="str">
        <f>IF(OR(ISBLANK($A88),$A88=""),"",CHOOSE(Z88,MATCH(INDEX('Employee Register'!O:O,MATCH($A88,'Employee Register'!A:A,0)),Settings!$A$6:$A$9,0),MATCH(INDEX('Employee Register'!L:L,MATCH($A88,'Employee Register'!A:A,0)),Settings!$A$12:$A$15,0)))</f>
        <v/>
      </c>
      <c r="AB88" s="49" t="str">
        <f>IF(OR(ISBLANK($A88),$A88=""),"",CHOOSE(Z88,MATCH(INDEX('Employee Register'!P:P,MATCH($A88,'Employee Register'!A:A,0)),Settings!$A$22:$A$23,0),0))</f>
        <v/>
      </c>
      <c r="AC88" s="49" t="str">
        <f>IF(OR(ISBLANK($A88),$A88=""),"",MATCH(INDEX('Employee Register'!X:X,MATCH($A88,'Employee Register'!A:A,0)),Settings!$A$26:$A$27,0))</f>
        <v/>
      </c>
      <c r="AD88" s="49" t="str">
        <f>IF(OR(ISBLANK($A88),$A88=""),"",IF(Z88=2,INDEX('Employee Register'!M:M,MATCH($A88,'Employee Register'!A:A,0)),0))</f>
        <v/>
      </c>
      <c r="AE88" s="78" t="str">
        <f>IF(OR(ISBLANK($A88),$A88=""),"",$AD88*INDEX('Federal Tax Tables New'!$B$56:$B$63,MATCH(INDEX('Employee Register'!J:J,MATCH($A88,'Employee Register'!A:A,0)),'Federal Tax Tables New'!$A$56:$A$63,0),1))</f>
        <v/>
      </c>
      <c r="AF88" s="51" t="str">
        <f t="shared" si="12"/>
        <v/>
      </c>
      <c r="AG88" s="49" t="str">
        <f>IF(OR(ISBLANK($A88),$A88=""),"",INDEX('Federal Tax Tables New'!$C$56:$C$63,MATCH(INDEX('Employee Register'!J:J,MATCH($A88,'Employee Register'!A:A,0)),'Federal Tax Tables New'!$A$56:$A$63,0),1))</f>
        <v/>
      </c>
      <c r="AH88" s="139" t="str">
        <f>IF(OR(ISBLANK($A88),$A88=""),"",IF(AF88&lt;CHOOSE(Z88,INDEX('Employee Register'!S:S,MATCH($A88,'Employee Register'!A:A,0)),0),0,AF88*AG88-CHOOSE(Z88,INDEX('Employee Register'!S:S,MATCH($A88,'Employee Register'!A:A,0))*AG88,0)))</f>
        <v/>
      </c>
      <c r="AI88" s="51" t="str">
        <f>IF(OR(ISBLANK($A88),$A88=""),"",MAX(IF($Z88=1,CHOOSE(AB88,CHOOSE(AA88,0,INDEX('Federal Tax Tables New'!$F$33:$I$40,MATCH(AH88,'Federal Tax Tables New'!$F$33:$F$40,1),1),INDEX('Federal Tax Tables New'!$F$22:$I$29,MATCH(AH88,'Federal Tax Tables New'!$F$22:$F$29,1),1),INDEX('Federal Tax Tables New'!$F$44:$I$51,MATCH(AH88,'Federal Tax Tables New'!$F$44:$F$51,1),1)),CHOOSE(AA88,0,INDEX('Federal Tax Tables New'!$K$33:$N$40,MATCH(AH88,'Federal Tax Tables New'!$K$33:$K$40,1),1),INDEX('Federal Tax Tables New'!$K$22:$N$29,MATCH(AH88,'Federal Tax Tables New'!$K$22:$K$29,1),1),INDEX('Federal Tax Tables New'!$K$44:$N$51,MATCH(AH88,'Federal Tax Tables New'!$K$44:$K$51,1),1))),0),IF($Z88=2,CHOOSE(AA88,0,INDEX('Federal Tax Tables New'!$A$33:$D$40,MATCH(AH88,'Federal Tax Tables New'!$A$33:$A$40,1),1),INDEX('Federal Tax Tables New'!$A$22:$D$29,MATCH(AH88,'Federal Tax Tables New'!$A$22:$A$29,1),1),INDEX('Federal Tax Tables New'!$A$33:$D$40,MATCH(AH88,'Federal Tax Tables New'!$A$33:$A$40,1),1)),0)))</f>
        <v/>
      </c>
      <c r="AJ88" s="51" t="str">
        <f>IF(OR(ISBLANK($A88),$A88=""),"",MAX(IF($Z88=1,CHOOSE(AB88,CHOOSE(AA88,0,INDEX('Federal Tax Tables New'!$F$33:$I$40,MATCH(AH88,'Federal Tax Tables New'!$F$33:$F$40,1),3),INDEX('Federal Tax Tables New'!$F$22:$I$29,MATCH(AH88,'Federal Tax Tables New'!$F$22:$F$29,1),3),INDEX('Federal Tax Tables New'!$F$44:$I$51,MATCH(AH88,'Federal Tax Tables New'!$F$44:$F$51,1),3)),CHOOSE(AA88,0,INDEX('Federal Tax Tables New'!$K$33:$N$40,MATCH(AH88,'Federal Tax Tables New'!$K$33:$K$40,1),3),INDEX('Federal Tax Tables New'!$K$22:$N$29,MATCH(AH88,'Federal Tax Tables New'!$K$22:$K$29,1),3),INDEX('Federal Tax Tables New'!$K$44:$N$51,MATCH(AH88,'Federal Tax Tables New'!$K$44:$K$51,1),3))),0),IF($Z88=2,CHOOSE(AA88,0,INDEX('Federal Tax Tables New'!$A$33:$D$40,MATCH(AH88,'Federal Tax Tables New'!$A$33:$A$40,1),3),INDEX('Federal Tax Tables New'!$A$22:$D$29,MATCH(AH88,'Federal Tax Tables New'!$A$22:$A$29,1),3),INDEX('Federal Tax Tables New'!$A$33:$D$40,MATCH(AH88,'Federal Tax Tables New'!$A$33:$A$40,1),3)),0)))</f>
        <v/>
      </c>
      <c r="AK88" s="79" t="str">
        <f>IF(OR(ISBLANK($A88),$A88=""),"",MAX(IF($Z88=1,CHOOSE(AB88,CHOOSE(AA88,0,INDEX('Federal Tax Tables New'!$F$33:$I$40,MATCH(AH88,'Federal Tax Tables New'!$F$33:$F$40,1),4),INDEX('Federal Tax Tables New'!$F$22:$I$29,MATCH(AH88,'Federal Tax Tables New'!$F$22:$F$29,1),4),INDEX('Federal Tax Tables New'!$F$44:$I$51,MATCH(AH88,'Federal Tax Tables New'!$F$44:$F$51,1),4)),CHOOSE(AA88,0,INDEX('Federal Tax Tables New'!$K$33:$N$40,MATCH(AH88,'Federal Tax Tables New'!$K$33:$K$40,1),4),INDEX('Federal Tax Tables New'!$K$22:$N$29,MATCH(AH88,'Federal Tax Tables New'!$K$22:$K$29,1),4),INDEX('Federal Tax Tables New'!$K$44:$N$51,MATCH(AH88,'Federal Tax Tables New'!$K$44:$K$51,1),4))),0),IF($Z88=2,CHOOSE(AA88,0,INDEX('Federal Tax Tables New'!$A$33:$D$40,MATCH(AH88,'Federal Tax Tables New'!$A$33:$A$40,1),4),INDEX('Federal Tax Tables New'!$A$22:$D$29,MATCH(AH88,'Federal Tax Tables New'!$A$22:$A$29,1),4),INDEX('Federal Tax Tables New'!$A$33:$D$40,MATCH(AH88,'Federal Tax Tables New'!$A$33:$A$40,1),4)),0)))</f>
        <v/>
      </c>
      <c r="AL88" s="51" t="str">
        <f t="shared" si="16"/>
        <v/>
      </c>
      <c r="AM88" s="51" t="str">
        <f>IF(OR(ISBLANK($A88),$A88=""),"",CHOOSE(Z88,INDEX('Employee Register'!Q:Q,MATCH($A88,'Employee Register'!A:A,0))*'Federal Tax Tables New'!$H$5+INDEX('Employee Register'!R:R,MATCH($A88,'Employee Register'!A:A,0))*'Federal Tax Tables New'!$H$6,0))</f>
        <v/>
      </c>
      <c r="AN88" s="51" t="str">
        <f t="shared" si="13"/>
        <v/>
      </c>
      <c r="AO88" s="139" t="str">
        <f>IF(OR(ISBLANK($A88),$A88=""),"",IF(OR(M88=0,AA88=1),0,CHOOSE(Z88,INDEX('Employee Register'!T:T,MATCH($A88,'Employee Register'!A:A,0)),INDEX('Employee Register'!N:N,MATCH($A88,'Employee Register'!A:A,0)))))</f>
        <v/>
      </c>
      <c r="AP88" s="51" t="str">
        <f>IF(OR(ISBLANK($A88),$A88=""),"",CHOOSE(AC88,0,(M88-O88)*Settings!$B$18))</f>
        <v/>
      </c>
      <c r="AQ88" s="84" t="str">
        <f t="shared" si="14"/>
        <v/>
      </c>
      <c r="AS88" s="113"/>
    </row>
    <row r="89" spans="1:45" s="204" customFormat="1" ht="15" customHeight="1" x14ac:dyDescent="0.2">
      <c r="A89" s="82"/>
      <c r="B89" s="50" t="str">
        <f>IF(OR(ISBLANK($A89),$A89=""),"",INDEX('Employee Register'!B:B,MATCH($A89,'Employee Register'!A:A,0),1))</f>
        <v/>
      </c>
      <c r="C89" s="46"/>
      <c r="D89" s="46"/>
      <c r="E89" s="29"/>
      <c r="F89" s="29"/>
      <c r="G89" s="29"/>
      <c r="H89" s="29"/>
      <c r="I89" s="47"/>
      <c r="J89" s="48"/>
      <c r="K89" s="48"/>
      <c r="L89" s="48"/>
      <c r="M89" s="83" t="str">
        <f>IF(OR(ISBLANK($A89),$A89=""),"",SUM($E89:$H89)*INDEX('Employee Register'!G:G,MATCH($A89,'Employee Register'!A:A,0),1)+IF(OR($X89,ISBLANK($X89)),$I89,0)*INDEX('Employee Register'!H:H,MATCH($A89,'Employee Register'!A:A,0),1)+J89)</f>
        <v/>
      </c>
      <c r="N89" s="83" t="str">
        <f>IF(OR(ISBLANK($A89),$A89=""),"",(M89-J89)*INDEX('Employee Register'!U:U,MATCH($A89,'Employee Register'!A:A,0),1))</f>
        <v/>
      </c>
      <c r="O89" s="142" t="str">
        <f>IF(OR(ISBLANK($A89),$A89=""),"",IF(M89=0,0,INDEX('Employee Register'!V:V,MATCH($A89,'Employee Register'!A:A,0),1)))</f>
        <v/>
      </c>
      <c r="P89" s="142" t="str">
        <f>IF(OR(ISBLANK($A89),$A89=""),"",IF(M89=0,0,INDEX('Employee Register'!W:W,MATCH($A89,'Employee Register'!A:A,0),1)+K89))</f>
        <v/>
      </c>
      <c r="Q89" s="83" t="str">
        <f t="shared" si="11"/>
        <v/>
      </c>
      <c r="R89" s="83" t="str">
        <f>IF(OR(ISBLANK($A89),$A89=""),"",INDEX('Employee Register'!Y:Y,MATCH($A89,'Employee Register'!A:A,0))*$Y89)</f>
        <v/>
      </c>
      <c r="S89" s="83" t="str">
        <f>IF(OR(ISBLANK($A89),$A89=""),"",INDEX('Employee Register'!Z:Z,MATCH($A89,'Employee Register'!A:A,0))*$Y89)</f>
        <v/>
      </c>
      <c r="T89" s="83" t="str">
        <f>IF(OR(ISBLANK($A89),$A89=""),"",IF(SUMIF($A$6:$A89,A89,$AP$6:$AP89)&lt;='Federal Tax Tables New'!$N$5,AP89,IF('Federal Tax Tables New'!$N$5-SUMIF($A$6:$A89,A89,$AP$6:$AP89)+AP89&lt;=0,0,'Federal Tax Tables New'!$N$5-SUMIF($A$6:$A89,A89,$AP$6:$AP89)+AP89)))</f>
        <v/>
      </c>
      <c r="U89" s="83" t="str">
        <f>IF(OR(ISBLANK($A89),$A89=""),"",CHOOSE(AC89,0,$M89*Settings!$B$19))</f>
        <v/>
      </c>
      <c r="V89" s="142" t="str">
        <f>IF(OR(ISBLANK($A89),$A89=""),"",IF(M89=0,0,INDEX('Employee Register'!$AA:$AA,MATCH($A89,'Employee Register'!$A:$A,0),1)))</f>
        <v/>
      </c>
      <c r="W89" s="142" t="str">
        <f>IF(OR(ISBLANK($A89),$A89=""),"",IF(M89=0,0,INDEX('Employee Register'!$AB:$AB,MATCH($A89,'Employee Register'!$A:$A,0),1)))</f>
        <v/>
      </c>
      <c r="X89" s="49" t="str">
        <f>IF(OR(ISBLANK($A89),$A89=""),"",INDEX('Employee Register'!I:I,MATCH($A89,'Employee Register'!A:A,0))="No")</f>
        <v/>
      </c>
      <c r="Y89" s="51" t="str">
        <f t="shared" si="15"/>
        <v/>
      </c>
      <c r="Z89" s="49" t="str">
        <f>IF(OR(ISBLANK($A89),$A89=""),"",MATCH(INDEX('Employee Register'!K:K,MATCH($A89,'Employee Register'!A:A,0)),Settings!$A$2:$A$3,0))</f>
        <v/>
      </c>
      <c r="AA89" s="49" t="str">
        <f>IF(OR(ISBLANK($A89),$A89=""),"",CHOOSE(Z89,MATCH(INDEX('Employee Register'!O:O,MATCH($A89,'Employee Register'!A:A,0)),Settings!$A$6:$A$9,0),MATCH(INDEX('Employee Register'!L:L,MATCH($A89,'Employee Register'!A:A,0)),Settings!$A$12:$A$15,0)))</f>
        <v/>
      </c>
      <c r="AB89" s="49" t="str">
        <f>IF(OR(ISBLANK($A89),$A89=""),"",CHOOSE(Z89,MATCH(INDEX('Employee Register'!P:P,MATCH($A89,'Employee Register'!A:A,0)),Settings!$A$22:$A$23,0),0))</f>
        <v/>
      </c>
      <c r="AC89" s="49" t="str">
        <f>IF(OR(ISBLANK($A89),$A89=""),"",MATCH(INDEX('Employee Register'!X:X,MATCH($A89,'Employee Register'!A:A,0)),Settings!$A$26:$A$27,0))</f>
        <v/>
      </c>
      <c r="AD89" s="49" t="str">
        <f>IF(OR(ISBLANK($A89),$A89=""),"",IF(Z89=2,INDEX('Employee Register'!M:M,MATCH($A89,'Employee Register'!A:A,0)),0))</f>
        <v/>
      </c>
      <c r="AE89" s="78" t="str">
        <f>IF(OR(ISBLANK($A89),$A89=""),"",$AD89*INDEX('Federal Tax Tables New'!$B$56:$B$63,MATCH(INDEX('Employee Register'!J:J,MATCH($A89,'Employee Register'!A:A,0)),'Federal Tax Tables New'!$A$56:$A$63,0),1))</f>
        <v/>
      </c>
      <c r="AF89" s="51" t="str">
        <f t="shared" si="12"/>
        <v/>
      </c>
      <c r="AG89" s="49" t="str">
        <f>IF(OR(ISBLANK($A89),$A89=""),"",INDEX('Federal Tax Tables New'!$C$56:$C$63,MATCH(INDEX('Employee Register'!J:J,MATCH($A89,'Employee Register'!A:A,0)),'Federal Tax Tables New'!$A$56:$A$63,0),1))</f>
        <v/>
      </c>
      <c r="AH89" s="139" t="str">
        <f>IF(OR(ISBLANK($A89),$A89=""),"",IF(AF89&lt;CHOOSE(Z89,INDEX('Employee Register'!S:S,MATCH($A89,'Employee Register'!A:A,0)),0),0,AF89*AG89-CHOOSE(Z89,INDEX('Employee Register'!S:S,MATCH($A89,'Employee Register'!A:A,0))*AG89,0)))</f>
        <v/>
      </c>
      <c r="AI89" s="51" t="str">
        <f>IF(OR(ISBLANK($A89),$A89=""),"",MAX(IF($Z89=1,CHOOSE(AB89,CHOOSE(AA89,0,INDEX('Federal Tax Tables New'!$F$33:$I$40,MATCH(AH89,'Federal Tax Tables New'!$F$33:$F$40,1),1),INDEX('Federal Tax Tables New'!$F$22:$I$29,MATCH(AH89,'Federal Tax Tables New'!$F$22:$F$29,1),1),INDEX('Federal Tax Tables New'!$F$44:$I$51,MATCH(AH89,'Federal Tax Tables New'!$F$44:$F$51,1),1)),CHOOSE(AA89,0,INDEX('Federal Tax Tables New'!$K$33:$N$40,MATCH(AH89,'Federal Tax Tables New'!$K$33:$K$40,1),1),INDEX('Federal Tax Tables New'!$K$22:$N$29,MATCH(AH89,'Federal Tax Tables New'!$K$22:$K$29,1),1),INDEX('Federal Tax Tables New'!$K$44:$N$51,MATCH(AH89,'Federal Tax Tables New'!$K$44:$K$51,1),1))),0),IF($Z89=2,CHOOSE(AA89,0,INDEX('Federal Tax Tables New'!$A$33:$D$40,MATCH(AH89,'Federal Tax Tables New'!$A$33:$A$40,1),1),INDEX('Federal Tax Tables New'!$A$22:$D$29,MATCH(AH89,'Federal Tax Tables New'!$A$22:$A$29,1),1),INDEX('Federal Tax Tables New'!$A$33:$D$40,MATCH(AH89,'Federal Tax Tables New'!$A$33:$A$40,1),1)),0)))</f>
        <v/>
      </c>
      <c r="AJ89" s="51" t="str">
        <f>IF(OR(ISBLANK($A89),$A89=""),"",MAX(IF($Z89=1,CHOOSE(AB89,CHOOSE(AA89,0,INDEX('Federal Tax Tables New'!$F$33:$I$40,MATCH(AH89,'Federal Tax Tables New'!$F$33:$F$40,1),3),INDEX('Federal Tax Tables New'!$F$22:$I$29,MATCH(AH89,'Federal Tax Tables New'!$F$22:$F$29,1),3),INDEX('Federal Tax Tables New'!$F$44:$I$51,MATCH(AH89,'Federal Tax Tables New'!$F$44:$F$51,1),3)),CHOOSE(AA89,0,INDEX('Federal Tax Tables New'!$K$33:$N$40,MATCH(AH89,'Federal Tax Tables New'!$K$33:$K$40,1),3),INDEX('Federal Tax Tables New'!$K$22:$N$29,MATCH(AH89,'Federal Tax Tables New'!$K$22:$K$29,1),3),INDEX('Federal Tax Tables New'!$K$44:$N$51,MATCH(AH89,'Federal Tax Tables New'!$K$44:$K$51,1),3))),0),IF($Z89=2,CHOOSE(AA89,0,INDEX('Federal Tax Tables New'!$A$33:$D$40,MATCH(AH89,'Federal Tax Tables New'!$A$33:$A$40,1),3),INDEX('Federal Tax Tables New'!$A$22:$D$29,MATCH(AH89,'Federal Tax Tables New'!$A$22:$A$29,1),3),INDEX('Federal Tax Tables New'!$A$33:$D$40,MATCH(AH89,'Federal Tax Tables New'!$A$33:$A$40,1),3)),0)))</f>
        <v/>
      </c>
      <c r="AK89" s="79" t="str">
        <f>IF(OR(ISBLANK($A89),$A89=""),"",MAX(IF($Z89=1,CHOOSE(AB89,CHOOSE(AA89,0,INDEX('Federal Tax Tables New'!$F$33:$I$40,MATCH(AH89,'Federal Tax Tables New'!$F$33:$F$40,1),4),INDEX('Federal Tax Tables New'!$F$22:$I$29,MATCH(AH89,'Federal Tax Tables New'!$F$22:$F$29,1),4),INDEX('Federal Tax Tables New'!$F$44:$I$51,MATCH(AH89,'Federal Tax Tables New'!$F$44:$F$51,1),4)),CHOOSE(AA89,0,INDEX('Federal Tax Tables New'!$K$33:$N$40,MATCH(AH89,'Federal Tax Tables New'!$K$33:$K$40,1),4),INDEX('Federal Tax Tables New'!$K$22:$N$29,MATCH(AH89,'Federal Tax Tables New'!$K$22:$K$29,1),4),INDEX('Federal Tax Tables New'!$K$44:$N$51,MATCH(AH89,'Federal Tax Tables New'!$K$44:$K$51,1),4))),0),IF($Z89=2,CHOOSE(AA89,0,INDEX('Federal Tax Tables New'!$A$33:$D$40,MATCH(AH89,'Federal Tax Tables New'!$A$33:$A$40,1),4),INDEX('Federal Tax Tables New'!$A$22:$D$29,MATCH(AH89,'Federal Tax Tables New'!$A$22:$A$29,1),4),INDEX('Federal Tax Tables New'!$A$33:$D$40,MATCH(AH89,'Federal Tax Tables New'!$A$33:$A$40,1),4)),0)))</f>
        <v/>
      </c>
      <c r="AL89" s="51" t="str">
        <f t="shared" si="16"/>
        <v/>
      </c>
      <c r="AM89" s="51" t="str">
        <f>IF(OR(ISBLANK($A89),$A89=""),"",CHOOSE(Z89,INDEX('Employee Register'!Q:Q,MATCH($A89,'Employee Register'!A:A,0))*'Federal Tax Tables New'!$H$5+INDEX('Employee Register'!R:R,MATCH($A89,'Employee Register'!A:A,0))*'Federal Tax Tables New'!$H$6,0))</f>
        <v/>
      </c>
      <c r="AN89" s="51" t="str">
        <f t="shared" si="13"/>
        <v/>
      </c>
      <c r="AO89" s="139" t="str">
        <f>IF(OR(ISBLANK($A89),$A89=""),"",IF(OR(M89=0,AA89=1),0,CHOOSE(Z89,INDEX('Employee Register'!T:T,MATCH($A89,'Employee Register'!A:A,0)),INDEX('Employee Register'!N:N,MATCH($A89,'Employee Register'!A:A,0)))))</f>
        <v/>
      </c>
      <c r="AP89" s="51" t="str">
        <f>IF(OR(ISBLANK($A89),$A89=""),"",CHOOSE(AC89,0,(M89-O89)*Settings!$B$18))</f>
        <v/>
      </c>
      <c r="AQ89" s="84" t="str">
        <f t="shared" si="14"/>
        <v/>
      </c>
      <c r="AS89" s="113"/>
    </row>
    <row r="90" spans="1:45" s="204" customFormat="1" ht="15" customHeight="1" x14ac:dyDescent="0.2">
      <c r="A90" s="82"/>
      <c r="B90" s="50" t="str">
        <f>IF(OR(ISBLANK($A90),$A90=""),"",INDEX('Employee Register'!B:B,MATCH($A90,'Employee Register'!A:A,0),1))</f>
        <v/>
      </c>
      <c r="C90" s="46"/>
      <c r="D90" s="46"/>
      <c r="E90" s="29"/>
      <c r="F90" s="29"/>
      <c r="G90" s="29"/>
      <c r="H90" s="29"/>
      <c r="I90" s="47"/>
      <c r="J90" s="48"/>
      <c r="K90" s="48"/>
      <c r="L90" s="48"/>
      <c r="M90" s="83" t="str">
        <f>IF(OR(ISBLANK($A90),$A90=""),"",SUM($E90:$H90)*INDEX('Employee Register'!G:G,MATCH($A90,'Employee Register'!A:A,0),1)+IF(OR($X90,ISBLANK($X90)),$I90,0)*INDEX('Employee Register'!H:H,MATCH($A90,'Employee Register'!A:A,0),1)+J90)</f>
        <v/>
      </c>
      <c r="N90" s="83" t="str">
        <f>IF(OR(ISBLANK($A90),$A90=""),"",(M90-J90)*INDEX('Employee Register'!U:U,MATCH($A90,'Employee Register'!A:A,0),1))</f>
        <v/>
      </c>
      <c r="O90" s="142" t="str">
        <f>IF(OR(ISBLANK($A90),$A90=""),"",IF(M90=0,0,INDEX('Employee Register'!V:V,MATCH($A90,'Employee Register'!A:A,0),1)))</f>
        <v/>
      </c>
      <c r="P90" s="142" t="str">
        <f>IF(OR(ISBLANK($A90),$A90=""),"",IF(M90=0,0,INDEX('Employee Register'!W:W,MATCH($A90,'Employee Register'!A:A,0),1)+K90))</f>
        <v/>
      </c>
      <c r="Q90" s="83" t="str">
        <f t="shared" si="11"/>
        <v/>
      </c>
      <c r="R90" s="83" t="str">
        <f>IF(OR(ISBLANK($A90),$A90=""),"",INDEX('Employee Register'!Y:Y,MATCH($A90,'Employee Register'!A:A,0))*$Y90)</f>
        <v/>
      </c>
      <c r="S90" s="83" t="str">
        <f>IF(OR(ISBLANK($A90),$A90=""),"",INDEX('Employee Register'!Z:Z,MATCH($A90,'Employee Register'!A:A,0))*$Y90)</f>
        <v/>
      </c>
      <c r="T90" s="83" t="str">
        <f>IF(OR(ISBLANK($A90),$A90=""),"",IF(SUMIF($A$6:$A90,A90,$AP$6:$AP90)&lt;='Federal Tax Tables New'!$N$5,AP90,IF('Federal Tax Tables New'!$N$5-SUMIF($A$6:$A90,A90,$AP$6:$AP90)+AP90&lt;=0,0,'Federal Tax Tables New'!$N$5-SUMIF($A$6:$A90,A90,$AP$6:$AP90)+AP90)))</f>
        <v/>
      </c>
      <c r="U90" s="83" t="str">
        <f>IF(OR(ISBLANK($A90),$A90=""),"",CHOOSE(AC90,0,$M90*Settings!$B$19))</f>
        <v/>
      </c>
      <c r="V90" s="142" t="str">
        <f>IF(OR(ISBLANK($A90),$A90=""),"",IF(M90=0,0,INDEX('Employee Register'!$AA:$AA,MATCH($A90,'Employee Register'!$A:$A,0),1)))</f>
        <v/>
      </c>
      <c r="W90" s="142" t="str">
        <f>IF(OR(ISBLANK($A90),$A90=""),"",IF(M90=0,0,INDEX('Employee Register'!$AB:$AB,MATCH($A90,'Employee Register'!$A:$A,0),1)))</f>
        <v/>
      </c>
      <c r="X90" s="49" t="str">
        <f>IF(OR(ISBLANK($A90),$A90=""),"",INDEX('Employee Register'!I:I,MATCH($A90,'Employee Register'!A:A,0))="No")</f>
        <v/>
      </c>
      <c r="Y90" s="51" t="str">
        <f t="shared" si="15"/>
        <v/>
      </c>
      <c r="Z90" s="49" t="str">
        <f>IF(OR(ISBLANK($A90),$A90=""),"",MATCH(INDEX('Employee Register'!K:K,MATCH($A90,'Employee Register'!A:A,0)),Settings!$A$2:$A$3,0))</f>
        <v/>
      </c>
      <c r="AA90" s="49" t="str">
        <f>IF(OR(ISBLANK($A90),$A90=""),"",CHOOSE(Z90,MATCH(INDEX('Employee Register'!O:O,MATCH($A90,'Employee Register'!A:A,0)),Settings!$A$6:$A$9,0),MATCH(INDEX('Employee Register'!L:L,MATCH($A90,'Employee Register'!A:A,0)),Settings!$A$12:$A$15,0)))</f>
        <v/>
      </c>
      <c r="AB90" s="49" t="str">
        <f>IF(OR(ISBLANK($A90),$A90=""),"",CHOOSE(Z90,MATCH(INDEX('Employee Register'!P:P,MATCH($A90,'Employee Register'!A:A,0)),Settings!$A$22:$A$23,0),0))</f>
        <v/>
      </c>
      <c r="AC90" s="49" t="str">
        <f>IF(OR(ISBLANK($A90),$A90=""),"",MATCH(INDEX('Employee Register'!X:X,MATCH($A90,'Employee Register'!A:A,0)),Settings!$A$26:$A$27,0))</f>
        <v/>
      </c>
      <c r="AD90" s="49" t="str">
        <f>IF(OR(ISBLANK($A90),$A90=""),"",IF(Z90=2,INDEX('Employee Register'!M:M,MATCH($A90,'Employee Register'!A:A,0)),0))</f>
        <v/>
      </c>
      <c r="AE90" s="78" t="str">
        <f>IF(OR(ISBLANK($A90),$A90=""),"",$AD90*INDEX('Federal Tax Tables New'!$B$56:$B$63,MATCH(INDEX('Employee Register'!J:J,MATCH($A90,'Employee Register'!A:A,0)),'Federal Tax Tables New'!$A$56:$A$63,0),1))</f>
        <v/>
      </c>
      <c r="AF90" s="51" t="str">
        <f t="shared" si="12"/>
        <v/>
      </c>
      <c r="AG90" s="49" t="str">
        <f>IF(OR(ISBLANK($A90),$A90=""),"",INDEX('Federal Tax Tables New'!$C$56:$C$63,MATCH(INDEX('Employee Register'!J:J,MATCH($A90,'Employee Register'!A:A,0)),'Federal Tax Tables New'!$A$56:$A$63,0),1))</f>
        <v/>
      </c>
      <c r="AH90" s="139" t="str">
        <f>IF(OR(ISBLANK($A90),$A90=""),"",IF(AF90&lt;CHOOSE(Z90,INDEX('Employee Register'!S:S,MATCH($A90,'Employee Register'!A:A,0)),0),0,AF90*AG90-CHOOSE(Z90,INDEX('Employee Register'!S:S,MATCH($A90,'Employee Register'!A:A,0))*AG90,0)))</f>
        <v/>
      </c>
      <c r="AI90" s="51" t="str">
        <f>IF(OR(ISBLANK($A90),$A90=""),"",MAX(IF($Z90=1,CHOOSE(AB90,CHOOSE(AA90,0,INDEX('Federal Tax Tables New'!$F$33:$I$40,MATCH(AH90,'Federal Tax Tables New'!$F$33:$F$40,1),1),INDEX('Federal Tax Tables New'!$F$22:$I$29,MATCH(AH90,'Federal Tax Tables New'!$F$22:$F$29,1),1),INDEX('Federal Tax Tables New'!$F$44:$I$51,MATCH(AH90,'Federal Tax Tables New'!$F$44:$F$51,1),1)),CHOOSE(AA90,0,INDEX('Federal Tax Tables New'!$K$33:$N$40,MATCH(AH90,'Federal Tax Tables New'!$K$33:$K$40,1),1),INDEX('Federal Tax Tables New'!$K$22:$N$29,MATCH(AH90,'Federal Tax Tables New'!$K$22:$K$29,1),1),INDEX('Federal Tax Tables New'!$K$44:$N$51,MATCH(AH90,'Federal Tax Tables New'!$K$44:$K$51,1),1))),0),IF($Z90=2,CHOOSE(AA90,0,INDEX('Federal Tax Tables New'!$A$33:$D$40,MATCH(AH90,'Federal Tax Tables New'!$A$33:$A$40,1),1),INDEX('Federal Tax Tables New'!$A$22:$D$29,MATCH(AH90,'Federal Tax Tables New'!$A$22:$A$29,1),1),INDEX('Federal Tax Tables New'!$A$33:$D$40,MATCH(AH90,'Federal Tax Tables New'!$A$33:$A$40,1),1)),0)))</f>
        <v/>
      </c>
      <c r="AJ90" s="51" t="str">
        <f>IF(OR(ISBLANK($A90),$A90=""),"",MAX(IF($Z90=1,CHOOSE(AB90,CHOOSE(AA90,0,INDEX('Federal Tax Tables New'!$F$33:$I$40,MATCH(AH90,'Federal Tax Tables New'!$F$33:$F$40,1),3),INDEX('Federal Tax Tables New'!$F$22:$I$29,MATCH(AH90,'Federal Tax Tables New'!$F$22:$F$29,1),3),INDEX('Federal Tax Tables New'!$F$44:$I$51,MATCH(AH90,'Federal Tax Tables New'!$F$44:$F$51,1),3)),CHOOSE(AA90,0,INDEX('Federal Tax Tables New'!$K$33:$N$40,MATCH(AH90,'Federal Tax Tables New'!$K$33:$K$40,1),3),INDEX('Federal Tax Tables New'!$K$22:$N$29,MATCH(AH90,'Federal Tax Tables New'!$K$22:$K$29,1),3),INDEX('Federal Tax Tables New'!$K$44:$N$51,MATCH(AH90,'Federal Tax Tables New'!$K$44:$K$51,1),3))),0),IF($Z90=2,CHOOSE(AA90,0,INDEX('Federal Tax Tables New'!$A$33:$D$40,MATCH(AH90,'Federal Tax Tables New'!$A$33:$A$40,1),3),INDEX('Federal Tax Tables New'!$A$22:$D$29,MATCH(AH90,'Federal Tax Tables New'!$A$22:$A$29,1),3),INDEX('Federal Tax Tables New'!$A$33:$D$40,MATCH(AH90,'Federal Tax Tables New'!$A$33:$A$40,1),3)),0)))</f>
        <v/>
      </c>
      <c r="AK90" s="79" t="str">
        <f>IF(OR(ISBLANK($A90),$A90=""),"",MAX(IF($Z90=1,CHOOSE(AB90,CHOOSE(AA90,0,INDEX('Federal Tax Tables New'!$F$33:$I$40,MATCH(AH90,'Federal Tax Tables New'!$F$33:$F$40,1),4),INDEX('Federal Tax Tables New'!$F$22:$I$29,MATCH(AH90,'Federal Tax Tables New'!$F$22:$F$29,1),4),INDEX('Federal Tax Tables New'!$F$44:$I$51,MATCH(AH90,'Federal Tax Tables New'!$F$44:$F$51,1),4)),CHOOSE(AA90,0,INDEX('Federal Tax Tables New'!$K$33:$N$40,MATCH(AH90,'Federal Tax Tables New'!$K$33:$K$40,1),4),INDEX('Federal Tax Tables New'!$K$22:$N$29,MATCH(AH90,'Federal Tax Tables New'!$K$22:$K$29,1),4),INDEX('Federal Tax Tables New'!$K$44:$N$51,MATCH(AH90,'Federal Tax Tables New'!$K$44:$K$51,1),4))),0),IF($Z90=2,CHOOSE(AA90,0,INDEX('Federal Tax Tables New'!$A$33:$D$40,MATCH(AH90,'Federal Tax Tables New'!$A$33:$A$40,1),4),INDEX('Federal Tax Tables New'!$A$22:$D$29,MATCH(AH90,'Federal Tax Tables New'!$A$22:$A$29,1),4),INDEX('Federal Tax Tables New'!$A$33:$D$40,MATCH(AH90,'Federal Tax Tables New'!$A$33:$A$40,1),4)),0)))</f>
        <v/>
      </c>
      <c r="AL90" s="51" t="str">
        <f t="shared" si="16"/>
        <v/>
      </c>
      <c r="AM90" s="51" t="str">
        <f>IF(OR(ISBLANK($A90),$A90=""),"",CHOOSE(Z90,INDEX('Employee Register'!Q:Q,MATCH($A90,'Employee Register'!A:A,0))*'Federal Tax Tables New'!$H$5+INDEX('Employee Register'!R:R,MATCH($A90,'Employee Register'!A:A,0))*'Federal Tax Tables New'!$H$6,0))</f>
        <v/>
      </c>
      <c r="AN90" s="51" t="str">
        <f t="shared" si="13"/>
        <v/>
      </c>
      <c r="AO90" s="139" t="str">
        <f>IF(OR(ISBLANK($A90),$A90=""),"",IF(OR(M90=0,AA90=1),0,CHOOSE(Z90,INDEX('Employee Register'!T:T,MATCH($A90,'Employee Register'!A:A,0)),INDEX('Employee Register'!N:N,MATCH($A90,'Employee Register'!A:A,0)))))</f>
        <v/>
      </c>
      <c r="AP90" s="51" t="str">
        <f>IF(OR(ISBLANK($A90),$A90=""),"",CHOOSE(AC90,0,(M90-O90)*Settings!$B$18))</f>
        <v/>
      </c>
      <c r="AQ90" s="84" t="str">
        <f t="shared" si="14"/>
        <v/>
      </c>
      <c r="AS90" s="113"/>
    </row>
    <row r="91" spans="1:45" s="204" customFormat="1" ht="15" customHeight="1" x14ac:dyDescent="0.2">
      <c r="A91" s="82"/>
      <c r="B91" s="50" t="str">
        <f>IF(OR(ISBLANK($A91),$A91=""),"",INDEX('Employee Register'!B:B,MATCH($A91,'Employee Register'!A:A,0),1))</f>
        <v/>
      </c>
      <c r="C91" s="46"/>
      <c r="D91" s="46"/>
      <c r="E91" s="29"/>
      <c r="F91" s="29"/>
      <c r="G91" s="29"/>
      <c r="H91" s="29"/>
      <c r="I91" s="47"/>
      <c r="J91" s="48"/>
      <c r="K91" s="48"/>
      <c r="L91" s="48"/>
      <c r="M91" s="83" t="str">
        <f>IF(OR(ISBLANK($A91),$A91=""),"",SUM($E91:$H91)*INDEX('Employee Register'!G:G,MATCH($A91,'Employee Register'!A:A,0),1)+IF(OR($X91,ISBLANK($X91)),$I91,0)*INDEX('Employee Register'!H:H,MATCH($A91,'Employee Register'!A:A,0),1)+J91)</f>
        <v/>
      </c>
      <c r="N91" s="83" t="str">
        <f>IF(OR(ISBLANK($A91),$A91=""),"",(M91-J91)*INDEX('Employee Register'!U:U,MATCH($A91,'Employee Register'!A:A,0),1))</f>
        <v/>
      </c>
      <c r="O91" s="142" t="str">
        <f>IF(OR(ISBLANK($A91),$A91=""),"",IF(M91=0,0,INDEX('Employee Register'!V:V,MATCH($A91,'Employee Register'!A:A,0),1)))</f>
        <v/>
      </c>
      <c r="P91" s="142" t="str">
        <f>IF(OR(ISBLANK($A91),$A91=""),"",IF(M91=0,0,INDEX('Employee Register'!W:W,MATCH($A91,'Employee Register'!A:A,0),1)+K91))</f>
        <v/>
      </c>
      <c r="Q91" s="83" t="str">
        <f t="shared" si="11"/>
        <v/>
      </c>
      <c r="R91" s="83" t="str">
        <f>IF(OR(ISBLANK($A91),$A91=""),"",INDEX('Employee Register'!Y:Y,MATCH($A91,'Employee Register'!A:A,0))*$Y91)</f>
        <v/>
      </c>
      <c r="S91" s="83" t="str">
        <f>IF(OR(ISBLANK($A91),$A91=""),"",INDEX('Employee Register'!Z:Z,MATCH($A91,'Employee Register'!A:A,0))*$Y91)</f>
        <v/>
      </c>
      <c r="T91" s="83" t="str">
        <f>IF(OR(ISBLANK($A91),$A91=""),"",IF(SUMIF($A$6:$A91,A91,$AP$6:$AP91)&lt;='Federal Tax Tables New'!$N$5,AP91,IF('Federal Tax Tables New'!$N$5-SUMIF($A$6:$A91,A91,$AP$6:$AP91)+AP91&lt;=0,0,'Federal Tax Tables New'!$N$5-SUMIF($A$6:$A91,A91,$AP$6:$AP91)+AP91)))</f>
        <v/>
      </c>
      <c r="U91" s="83" t="str">
        <f>IF(OR(ISBLANK($A91),$A91=""),"",CHOOSE(AC91,0,$M91*Settings!$B$19))</f>
        <v/>
      </c>
      <c r="V91" s="142" t="str">
        <f>IF(OR(ISBLANK($A91),$A91=""),"",IF(M91=0,0,INDEX('Employee Register'!$AA:$AA,MATCH($A91,'Employee Register'!$A:$A,0),1)))</f>
        <v/>
      </c>
      <c r="W91" s="142" t="str">
        <f>IF(OR(ISBLANK($A91),$A91=""),"",IF(M91=0,0,INDEX('Employee Register'!$AB:$AB,MATCH($A91,'Employee Register'!$A:$A,0),1)))</f>
        <v/>
      </c>
      <c r="X91" s="49" t="str">
        <f>IF(OR(ISBLANK($A91),$A91=""),"",INDEX('Employee Register'!I:I,MATCH($A91,'Employee Register'!A:A,0))="No")</f>
        <v/>
      </c>
      <c r="Y91" s="51" t="str">
        <f t="shared" si="15"/>
        <v/>
      </c>
      <c r="Z91" s="49" t="str">
        <f>IF(OR(ISBLANK($A91),$A91=""),"",MATCH(INDEX('Employee Register'!K:K,MATCH($A91,'Employee Register'!A:A,0)),Settings!$A$2:$A$3,0))</f>
        <v/>
      </c>
      <c r="AA91" s="49" t="str">
        <f>IF(OR(ISBLANK($A91),$A91=""),"",CHOOSE(Z91,MATCH(INDEX('Employee Register'!O:O,MATCH($A91,'Employee Register'!A:A,0)),Settings!$A$6:$A$9,0),MATCH(INDEX('Employee Register'!L:L,MATCH($A91,'Employee Register'!A:A,0)),Settings!$A$12:$A$15,0)))</f>
        <v/>
      </c>
      <c r="AB91" s="49" t="str">
        <f>IF(OR(ISBLANK($A91),$A91=""),"",CHOOSE(Z91,MATCH(INDEX('Employee Register'!P:P,MATCH($A91,'Employee Register'!A:A,0)),Settings!$A$22:$A$23,0),0))</f>
        <v/>
      </c>
      <c r="AC91" s="49" t="str">
        <f>IF(OR(ISBLANK($A91),$A91=""),"",MATCH(INDEX('Employee Register'!X:X,MATCH($A91,'Employee Register'!A:A,0)),Settings!$A$26:$A$27,0))</f>
        <v/>
      </c>
      <c r="AD91" s="49" t="str">
        <f>IF(OR(ISBLANK($A91),$A91=""),"",IF(Z91=2,INDEX('Employee Register'!M:M,MATCH($A91,'Employee Register'!A:A,0)),0))</f>
        <v/>
      </c>
      <c r="AE91" s="78" t="str">
        <f>IF(OR(ISBLANK($A91),$A91=""),"",$AD91*INDEX('Federal Tax Tables New'!$B$56:$B$63,MATCH(INDEX('Employee Register'!J:J,MATCH($A91,'Employee Register'!A:A,0)),'Federal Tax Tables New'!$A$56:$A$63,0),1))</f>
        <v/>
      </c>
      <c r="AF91" s="51" t="str">
        <f t="shared" si="12"/>
        <v/>
      </c>
      <c r="AG91" s="49" t="str">
        <f>IF(OR(ISBLANK($A91),$A91=""),"",INDEX('Federal Tax Tables New'!$C$56:$C$63,MATCH(INDEX('Employee Register'!J:J,MATCH($A91,'Employee Register'!A:A,0)),'Federal Tax Tables New'!$A$56:$A$63,0),1))</f>
        <v/>
      </c>
      <c r="AH91" s="139" t="str">
        <f>IF(OR(ISBLANK($A91),$A91=""),"",IF(AF91&lt;CHOOSE(Z91,INDEX('Employee Register'!S:S,MATCH($A91,'Employee Register'!A:A,0)),0),0,AF91*AG91-CHOOSE(Z91,INDEX('Employee Register'!S:S,MATCH($A91,'Employee Register'!A:A,0))*AG91,0)))</f>
        <v/>
      </c>
      <c r="AI91" s="51" t="str">
        <f>IF(OR(ISBLANK($A91),$A91=""),"",MAX(IF($Z91=1,CHOOSE(AB91,CHOOSE(AA91,0,INDEX('Federal Tax Tables New'!$F$33:$I$40,MATCH(AH91,'Federal Tax Tables New'!$F$33:$F$40,1),1),INDEX('Federal Tax Tables New'!$F$22:$I$29,MATCH(AH91,'Federal Tax Tables New'!$F$22:$F$29,1),1),INDEX('Federal Tax Tables New'!$F$44:$I$51,MATCH(AH91,'Federal Tax Tables New'!$F$44:$F$51,1),1)),CHOOSE(AA91,0,INDEX('Federal Tax Tables New'!$K$33:$N$40,MATCH(AH91,'Federal Tax Tables New'!$K$33:$K$40,1),1),INDEX('Federal Tax Tables New'!$K$22:$N$29,MATCH(AH91,'Federal Tax Tables New'!$K$22:$K$29,1),1),INDEX('Federal Tax Tables New'!$K$44:$N$51,MATCH(AH91,'Federal Tax Tables New'!$K$44:$K$51,1),1))),0),IF($Z91=2,CHOOSE(AA91,0,INDEX('Federal Tax Tables New'!$A$33:$D$40,MATCH(AH91,'Federal Tax Tables New'!$A$33:$A$40,1),1),INDEX('Federal Tax Tables New'!$A$22:$D$29,MATCH(AH91,'Federal Tax Tables New'!$A$22:$A$29,1),1),INDEX('Federal Tax Tables New'!$A$33:$D$40,MATCH(AH91,'Federal Tax Tables New'!$A$33:$A$40,1),1)),0)))</f>
        <v/>
      </c>
      <c r="AJ91" s="51" t="str">
        <f>IF(OR(ISBLANK($A91),$A91=""),"",MAX(IF($Z91=1,CHOOSE(AB91,CHOOSE(AA91,0,INDEX('Federal Tax Tables New'!$F$33:$I$40,MATCH(AH91,'Federal Tax Tables New'!$F$33:$F$40,1),3),INDEX('Federal Tax Tables New'!$F$22:$I$29,MATCH(AH91,'Federal Tax Tables New'!$F$22:$F$29,1),3),INDEX('Federal Tax Tables New'!$F$44:$I$51,MATCH(AH91,'Federal Tax Tables New'!$F$44:$F$51,1),3)),CHOOSE(AA91,0,INDEX('Federal Tax Tables New'!$K$33:$N$40,MATCH(AH91,'Federal Tax Tables New'!$K$33:$K$40,1),3),INDEX('Federal Tax Tables New'!$K$22:$N$29,MATCH(AH91,'Federal Tax Tables New'!$K$22:$K$29,1),3),INDEX('Federal Tax Tables New'!$K$44:$N$51,MATCH(AH91,'Federal Tax Tables New'!$K$44:$K$51,1),3))),0),IF($Z91=2,CHOOSE(AA91,0,INDEX('Federal Tax Tables New'!$A$33:$D$40,MATCH(AH91,'Federal Tax Tables New'!$A$33:$A$40,1),3),INDEX('Federal Tax Tables New'!$A$22:$D$29,MATCH(AH91,'Federal Tax Tables New'!$A$22:$A$29,1),3),INDEX('Federal Tax Tables New'!$A$33:$D$40,MATCH(AH91,'Federal Tax Tables New'!$A$33:$A$40,1),3)),0)))</f>
        <v/>
      </c>
      <c r="AK91" s="79" t="str">
        <f>IF(OR(ISBLANK($A91),$A91=""),"",MAX(IF($Z91=1,CHOOSE(AB91,CHOOSE(AA91,0,INDEX('Federal Tax Tables New'!$F$33:$I$40,MATCH(AH91,'Federal Tax Tables New'!$F$33:$F$40,1),4),INDEX('Federal Tax Tables New'!$F$22:$I$29,MATCH(AH91,'Federal Tax Tables New'!$F$22:$F$29,1),4),INDEX('Federal Tax Tables New'!$F$44:$I$51,MATCH(AH91,'Federal Tax Tables New'!$F$44:$F$51,1),4)),CHOOSE(AA91,0,INDEX('Federal Tax Tables New'!$K$33:$N$40,MATCH(AH91,'Federal Tax Tables New'!$K$33:$K$40,1),4),INDEX('Federal Tax Tables New'!$K$22:$N$29,MATCH(AH91,'Federal Tax Tables New'!$K$22:$K$29,1),4),INDEX('Federal Tax Tables New'!$K$44:$N$51,MATCH(AH91,'Federal Tax Tables New'!$K$44:$K$51,1),4))),0),IF($Z91=2,CHOOSE(AA91,0,INDEX('Federal Tax Tables New'!$A$33:$D$40,MATCH(AH91,'Federal Tax Tables New'!$A$33:$A$40,1),4),INDEX('Federal Tax Tables New'!$A$22:$D$29,MATCH(AH91,'Federal Tax Tables New'!$A$22:$A$29,1),4),INDEX('Federal Tax Tables New'!$A$33:$D$40,MATCH(AH91,'Federal Tax Tables New'!$A$33:$A$40,1),4)),0)))</f>
        <v/>
      </c>
      <c r="AL91" s="51" t="str">
        <f t="shared" si="16"/>
        <v/>
      </c>
      <c r="AM91" s="51" t="str">
        <f>IF(OR(ISBLANK($A91),$A91=""),"",CHOOSE(Z91,INDEX('Employee Register'!Q:Q,MATCH($A91,'Employee Register'!A:A,0))*'Federal Tax Tables New'!$H$5+INDEX('Employee Register'!R:R,MATCH($A91,'Employee Register'!A:A,0))*'Federal Tax Tables New'!$H$6,0))</f>
        <v/>
      </c>
      <c r="AN91" s="51" t="str">
        <f t="shared" si="13"/>
        <v/>
      </c>
      <c r="AO91" s="139" t="str">
        <f>IF(OR(ISBLANK($A91),$A91=""),"",IF(OR(M91=0,AA91=1),0,CHOOSE(Z91,INDEX('Employee Register'!T:T,MATCH($A91,'Employee Register'!A:A,0)),INDEX('Employee Register'!N:N,MATCH($A91,'Employee Register'!A:A,0)))))</f>
        <v/>
      </c>
      <c r="AP91" s="51" t="str">
        <f>IF(OR(ISBLANK($A91),$A91=""),"",CHOOSE(AC91,0,(M91-O91)*Settings!$B$18))</f>
        <v/>
      </c>
      <c r="AQ91" s="84" t="str">
        <f t="shared" si="14"/>
        <v/>
      </c>
      <c r="AS91" s="113"/>
    </row>
    <row r="92" spans="1:45" s="204" customFormat="1" ht="15" customHeight="1" x14ac:dyDescent="0.2">
      <c r="A92" s="82"/>
      <c r="B92" s="50" t="str">
        <f>IF(OR(ISBLANK($A92),$A92=""),"",INDEX('Employee Register'!B:B,MATCH($A92,'Employee Register'!A:A,0),1))</f>
        <v/>
      </c>
      <c r="C92" s="46"/>
      <c r="D92" s="46"/>
      <c r="E92" s="29"/>
      <c r="F92" s="29"/>
      <c r="G92" s="29"/>
      <c r="H92" s="29"/>
      <c r="I92" s="47"/>
      <c r="J92" s="48"/>
      <c r="K92" s="48"/>
      <c r="L92" s="48"/>
      <c r="M92" s="83" t="str">
        <f>IF(OR(ISBLANK($A92),$A92=""),"",SUM($E92:$H92)*INDEX('Employee Register'!G:G,MATCH($A92,'Employee Register'!A:A,0),1)+IF(OR($X92,ISBLANK($X92)),$I92,0)*INDEX('Employee Register'!H:H,MATCH($A92,'Employee Register'!A:A,0),1)+J92)</f>
        <v/>
      </c>
      <c r="N92" s="83" t="str">
        <f>IF(OR(ISBLANK($A92),$A92=""),"",(M92-J92)*INDEX('Employee Register'!U:U,MATCH($A92,'Employee Register'!A:A,0),1))</f>
        <v/>
      </c>
      <c r="O92" s="142" t="str">
        <f>IF(OR(ISBLANK($A92),$A92=""),"",IF(M92=0,0,INDEX('Employee Register'!V:V,MATCH($A92,'Employee Register'!A:A,0),1)))</f>
        <v/>
      </c>
      <c r="P92" s="142" t="str">
        <f>IF(OR(ISBLANK($A92),$A92=""),"",IF(M92=0,0,INDEX('Employee Register'!W:W,MATCH($A92,'Employee Register'!A:A,0),1)+K92))</f>
        <v/>
      </c>
      <c r="Q92" s="83" t="str">
        <f t="shared" si="11"/>
        <v/>
      </c>
      <c r="R92" s="83" t="str">
        <f>IF(OR(ISBLANK($A92),$A92=""),"",INDEX('Employee Register'!Y:Y,MATCH($A92,'Employee Register'!A:A,0))*$Y92)</f>
        <v/>
      </c>
      <c r="S92" s="83" t="str">
        <f>IF(OR(ISBLANK($A92),$A92=""),"",INDEX('Employee Register'!Z:Z,MATCH($A92,'Employee Register'!A:A,0))*$Y92)</f>
        <v/>
      </c>
      <c r="T92" s="83" t="str">
        <f>IF(OR(ISBLANK($A92),$A92=""),"",IF(SUMIF($A$6:$A92,A92,$AP$6:$AP92)&lt;='Federal Tax Tables New'!$N$5,AP92,IF('Federal Tax Tables New'!$N$5-SUMIF($A$6:$A92,A92,$AP$6:$AP92)+AP92&lt;=0,0,'Federal Tax Tables New'!$N$5-SUMIF($A$6:$A92,A92,$AP$6:$AP92)+AP92)))</f>
        <v/>
      </c>
      <c r="U92" s="83" t="str">
        <f>IF(OR(ISBLANK($A92),$A92=""),"",CHOOSE(AC92,0,$M92*Settings!$B$19))</f>
        <v/>
      </c>
      <c r="V92" s="142" t="str">
        <f>IF(OR(ISBLANK($A92),$A92=""),"",IF(M92=0,0,INDEX('Employee Register'!$AA:$AA,MATCH($A92,'Employee Register'!$A:$A,0),1)))</f>
        <v/>
      </c>
      <c r="W92" s="142" t="str">
        <f>IF(OR(ISBLANK($A92),$A92=""),"",IF(M92=0,0,INDEX('Employee Register'!$AB:$AB,MATCH($A92,'Employee Register'!$A:$A,0),1)))</f>
        <v/>
      </c>
      <c r="X92" s="49" t="str">
        <f>IF(OR(ISBLANK($A92),$A92=""),"",INDEX('Employee Register'!I:I,MATCH($A92,'Employee Register'!A:A,0))="No")</f>
        <v/>
      </c>
      <c r="Y92" s="51" t="str">
        <f t="shared" si="15"/>
        <v/>
      </c>
      <c r="Z92" s="49" t="str">
        <f>IF(OR(ISBLANK($A92),$A92=""),"",MATCH(INDEX('Employee Register'!K:K,MATCH($A92,'Employee Register'!A:A,0)),Settings!$A$2:$A$3,0))</f>
        <v/>
      </c>
      <c r="AA92" s="49" t="str">
        <f>IF(OR(ISBLANK($A92),$A92=""),"",CHOOSE(Z92,MATCH(INDEX('Employee Register'!O:O,MATCH($A92,'Employee Register'!A:A,0)),Settings!$A$6:$A$9,0),MATCH(INDEX('Employee Register'!L:L,MATCH($A92,'Employee Register'!A:A,0)),Settings!$A$12:$A$15,0)))</f>
        <v/>
      </c>
      <c r="AB92" s="49" t="str">
        <f>IF(OR(ISBLANK($A92),$A92=""),"",CHOOSE(Z92,MATCH(INDEX('Employee Register'!P:P,MATCH($A92,'Employee Register'!A:A,0)),Settings!$A$22:$A$23,0),0))</f>
        <v/>
      </c>
      <c r="AC92" s="49" t="str">
        <f>IF(OR(ISBLANK($A92),$A92=""),"",MATCH(INDEX('Employee Register'!X:X,MATCH($A92,'Employee Register'!A:A,0)),Settings!$A$26:$A$27,0))</f>
        <v/>
      </c>
      <c r="AD92" s="49" t="str">
        <f>IF(OR(ISBLANK($A92),$A92=""),"",IF(Z92=2,INDEX('Employee Register'!M:M,MATCH($A92,'Employee Register'!A:A,0)),0))</f>
        <v/>
      </c>
      <c r="AE92" s="78" t="str">
        <f>IF(OR(ISBLANK($A92),$A92=""),"",$AD92*INDEX('Federal Tax Tables New'!$B$56:$B$63,MATCH(INDEX('Employee Register'!J:J,MATCH($A92,'Employee Register'!A:A,0)),'Federal Tax Tables New'!$A$56:$A$63,0),1))</f>
        <v/>
      </c>
      <c r="AF92" s="51" t="str">
        <f t="shared" si="12"/>
        <v/>
      </c>
      <c r="AG92" s="49" t="str">
        <f>IF(OR(ISBLANK($A92),$A92=""),"",INDEX('Federal Tax Tables New'!$C$56:$C$63,MATCH(INDEX('Employee Register'!J:J,MATCH($A92,'Employee Register'!A:A,0)),'Federal Tax Tables New'!$A$56:$A$63,0),1))</f>
        <v/>
      </c>
      <c r="AH92" s="139" t="str">
        <f>IF(OR(ISBLANK($A92),$A92=""),"",IF(AF92&lt;CHOOSE(Z92,INDEX('Employee Register'!S:S,MATCH($A92,'Employee Register'!A:A,0)),0),0,AF92*AG92-CHOOSE(Z92,INDEX('Employee Register'!S:S,MATCH($A92,'Employee Register'!A:A,0))*AG92,0)))</f>
        <v/>
      </c>
      <c r="AI92" s="51" t="str">
        <f>IF(OR(ISBLANK($A92),$A92=""),"",MAX(IF($Z92=1,CHOOSE(AB92,CHOOSE(AA92,0,INDEX('Federal Tax Tables New'!$F$33:$I$40,MATCH(AH92,'Federal Tax Tables New'!$F$33:$F$40,1),1),INDEX('Federal Tax Tables New'!$F$22:$I$29,MATCH(AH92,'Federal Tax Tables New'!$F$22:$F$29,1),1),INDEX('Federal Tax Tables New'!$F$44:$I$51,MATCH(AH92,'Federal Tax Tables New'!$F$44:$F$51,1),1)),CHOOSE(AA92,0,INDEX('Federal Tax Tables New'!$K$33:$N$40,MATCH(AH92,'Federal Tax Tables New'!$K$33:$K$40,1),1),INDEX('Federal Tax Tables New'!$K$22:$N$29,MATCH(AH92,'Federal Tax Tables New'!$K$22:$K$29,1),1),INDEX('Federal Tax Tables New'!$K$44:$N$51,MATCH(AH92,'Federal Tax Tables New'!$K$44:$K$51,1),1))),0),IF($Z92=2,CHOOSE(AA92,0,INDEX('Federal Tax Tables New'!$A$33:$D$40,MATCH(AH92,'Federal Tax Tables New'!$A$33:$A$40,1),1),INDEX('Federal Tax Tables New'!$A$22:$D$29,MATCH(AH92,'Federal Tax Tables New'!$A$22:$A$29,1),1),INDEX('Federal Tax Tables New'!$A$33:$D$40,MATCH(AH92,'Federal Tax Tables New'!$A$33:$A$40,1),1)),0)))</f>
        <v/>
      </c>
      <c r="AJ92" s="51" t="str">
        <f>IF(OR(ISBLANK($A92),$A92=""),"",MAX(IF($Z92=1,CHOOSE(AB92,CHOOSE(AA92,0,INDEX('Federal Tax Tables New'!$F$33:$I$40,MATCH(AH92,'Federal Tax Tables New'!$F$33:$F$40,1),3),INDEX('Federal Tax Tables New'!$F$22:$I$29,MATCH(AH92,'Federal Tax Tables New'!$F$22:$F$29,1),3),INDEX('Federal Tax Tables New'!$F$44:$I$51,MATCH(AH92,'Federal Tax Tables New'!$F$44:$F$51,1),3)),CHOOSE(AA92,0,INDEX('Federal Tax Tables New'!$K$33:$N$40,MATCH(AH92,'Federal Tax Tables New'!$K$33:$K$40,1),3),INDEX('Federal Tax Tables New'!$K$22:$N$29,MATCH(AH92,'Federal Tax Tables New'!$K$22:$K$29,1),3),INDEX('Federal Tax Tables New'!$K$44:$N$51,MATCH(AH92,'Federal Tax Tables New'!$K$44:$K$51,1),3))),0),IF($Z92=2,CHOOSE(AA92,0,INDEX('Federal Tax Tables New'!$A$33:$D$40,MATCH(AH92,'Federal Tax Tables New'!$A$33:$A$40,1),3),INDEX('Federal Tax Tables New'!$A$22:$D$29,MATCH(AH92,'Federal Tax Tables New'!$A$22:$A$29,1),3),INDEX('Federal Tax Tables New'!$A$33:$D$40,MATCH(AH92,'Federal Tax Tables New'!$A$33:$A$40,1),3)),0)))</f>
        <v/>
      </c>
      <c r="AK92" s="79" t="str">
        <f>IF(OR(ISBLANK($A92),$A92=""),"",MAX(IF($Z92=1,CHOOSE(AB92,CHOOSE(AA92,0,INDEX('Federal Tax Tables New'!$F$33:$I$40,MATCH(AH92,'Federal Tax Tables New'!$F$33:$F$40,1),4),INDEX('Federal Tax Tables New'!$F$22:$I$29,MATCH(AH92,'Federal Tax Tables New'!$F$22:$F$29,1),4),INDEX('Federal Tax Tables New'!$F$44:$I$51,MATCH(AH92,'Federal Tax Tables New'!$F$44:$F$51,1),4)),CHOOSE(AA92,0,INDEX('Federal Tax Tables New'!$K$33:$N$40,MATCH(AH92,'Federal Tax Tables New'!$K$33:$K$40,1),4),INDEX('Federal Tax Tables New'!$K$22:$N$29,MATCH(AH92,'Federal Tax Tables New'!$K$22:$K$29,1),4),INDEX('Federal Tax Tables New'!$K$44:$N$51,MATCH(AH92,'Federal Tax Tables New'!$K$44:$K$51,1),4))),0),IF($Z92=2,CHOOSE(AA92,0,INDEX('Federal Tax Tables New'!$A$33:$D$40,MATCH(AH92,'Federal Tax Tables New'!$A$33:$A$40,1),4),INDEX('Federal Tax Tables New'!$A$22:$D$29,MATCH(AH92,'Federal Tax Tables New'!$A$22:$A$29,1),4),INDEX('Federal Tax Tables New'!$A$33:$D$40,MATCH(AH92,'Federal Tax Tables New'!$A$33:$A$40,1),4)),0)))</f>
        <v/>
      </c>
      <c r="AL92" s="51" t="str">
        <f t="shared" si="16"/>
        <v/>
      </c>
      <c r="AM92" s="51" t="str">
        <f>IF(OR(ISBLANK($A92),$A92=""),"",CHOOSE(Z92,INDEX('Employee Register'!Q:Q,MATCH($A92,'Employee Register'!A:A,0))*'Federal Tax Tables New'!$H$5+INDEX('Employee Register'!R:R,MATCH($A92,'Employee Register'!A:A,0))*'Federal Tax Tables New'!$H$6,0))</f>
        <v/>
      </c>
      <c r="AN92" s="51" t="str">
        <f t="shared" si="13"/>
        <v/>
      </c>
      <c r="AO92" s="139" t="str">
        <f>IF(OR(ISBLANK($A92),$A92=""),"",IF(OR(M92=0,AA92=1),0,CHOOSE(Z92,INDEX('Employee Register'!T:T,MATCH($A92,'Employee Register'!A:A,0)),INDEX('Employee Register'!N:N,MATCH($A92,'Employee Register'!A:A,0)))))</f>
        <v/>
      </c>
      <c r="AP92" s="51" t="str">
        <f>IF(OR(ISBLANK($A92),$A92=""),"",CHOOSE(AC92,0,(M92-O92)*Settings!$B$18))</f>
        <v/>
      </c>
      <c r="AQ92" s="84" t="str">
        <f t="shared" si="14"/>
        <v/>
      </c>
      <c r="AS92" s="113"/>
    </row>
    <row r="93" spans="1:45" s="204" customFormat="1" ht="15" customHeight="1" x14ac:dyDescent="0.2">
      <c r="A93" s="82"/>
      <c r="B93" s="50" t="str">
        <f>IF(OR(ISBLANK($A93),$A93=""),"",INDEX('Employee Register'!B:B,MATCH($A93,'Employee Register'!A:A,0),1))</f>
        <v/>
      </c>
      <c r="C93" s="46"/>
      <c r="D93" s="46"/>
      <c r="E93" s="29"/>
      <c r="F93" s="29"/>
      <c r="G93" s="29"/>
      <c r="H93" s="29"/>
      <c r="I93" s="47"/>
      <c r="J93" s="48"/>
      <c r="K93" s="48"/>
      <c r="L93" s="48"/>
      <c r="M93" s="83" t="str">
        <f>IF(OR(ISBLANK($A93),$A93=""),"",SUM($E93:$H93)*INDEX('Employee Register'!G:G,MATCH($A93,'Employee Register'!A:A,0),1)+IF(OR($X93,ISBLANK($X93)),$I93,0)*INDEX('Employee Register'!H:H,MATCH($A93,'Employee Register'!A:A,0),1)+J93)</f>
        <v/>
      </c>
      <c r="N93" s="83" t="str">
        <f>IF(OR(ISBLANK($A93),$A93=""),"",(M93-J93)*INDEX('Employee Register'!U:U,MATCH($A93,'Employee Register'!A:A,0),1))</f>
        <v/>
      </c>
      <c r="O93" s="142" t="str">
        <f>IF(OR(ISBLANK($A93),$A93=""),"",IF(M93=0,0,INDEX('Employee Register'!V:V,MATCH($A93,'Employee Register'!A:A,0),1)))</f>
        <v/>
      </c>
      <c r="P93" s="142" t="str">
        <f>IF(OR(ISBLANK($A93),$A93=""),"",IF(M93=0,0,INDEX('Employee Register'!W:W,MATCH($A93,'Employee Register'!A:A,0),1)+K93))</f>
        <v/>
      </c>
      <c r="Q93" s="83" t="str">
        <f t="shared" si="11"/>
        <v/>
      </c>
      <c r="R93" s="83" t="str">
        <f>IF(OR(ISBLANK($A93),$A93=""),"",INDEX('Employee Register'!Y:Y,MATCH($A93,'Employee Register'!A:A,0))*$Y93)</f>
        <v/>
      </c>
      <c r="S93" s="83" t="str">
        <f>IF(OR(ISBLANK($A93),$A93=""),"",INDEX('Employee Register'!Z:Z,MATCH($A93,'Employee Register'!A:A,0))*$Y93)</f>
        <v/>
      </c>
      <c r="T93" s="83" t="str">
        <f>IF(OR(ISBLANK($A93),$A93=""),"",IF(SUMIF($A$6:$A93,A93,$AP$6:$AP93)&lt;='Federal Tax Tables New'!$N$5,AP93,IF('Federal Tax Tables New'!$N$5-SUMIF($A$6:$A93,A93,$AP$6:$AP93)+AP93&lt;=0,0,'Federal Tax Tables New'!$N$5-SUMIF($A$6:$A93,A93,$AP$6:$AP93)+AP93)))</f>
        <v/>
      </c>
      <c r="U93" s="83" t="str">
        <f>IF(OR(ISBLANK($A93),$A93=""),"",CHOOSE(AC93,0,$M93*Settings!$B$19))</f>
        <v/>
      </c>
      <c r="V93" s="142" t="str">
        <f>IF(OR(ISBLANK($A93),$A93=""),"",IF(M93=0,0,INDEX('Employee Register'!$AA:$AA,MATCH($A93,'Employee Register'!$A:$A,0),1)))</f>
        <v/>
      </c>
      <c r="W93" s="142" t="str">
        <f>IF(OR(ISBLANK($A93),$A93=""),"",IF(M93=0,0,INDEX('Employee Register'!$AB:$AB,MATCH($A93,'Employee Register'!$A:$A,0),1)))</f>
        <v/>
      </c>
      <c r="X93" s="49" t="str">
        <f>IF(OR(ISBLANK($A93),$A93=""),"",INDEX('Employee Register'!I:I,MATCH($A93,'Employee Register'!A:A,0))="No")</f>
        <v/>
      </c>
      <c r="Y93" s="51" t="str">
        <f t="shared" si="15"/>
        <v/>
      </c>
      <c r="Z93" s="49" t="str">
        <f>IF(OR(ISBLANK($A93),$A93=""),"",MATCH(INDEX('Employee Register'!K:K,MATCH($A93,'Employee Register'!A:A,0)),Settings!$A$2:$A$3,0))</f>
        <v/>
      </c>
      <c r="AA93" s="49" t="str">
        <f>IF(OR(ISBLANK($A93),$A93=""),"",CHOOSE(Z93,MATCH(INDEX('Employee Register'!O:O,MATCH($A93,'Employee Register'!A:A,0)),Settings!$A$6:$A$9,0),MATCH(INDEX('Employee Register'!L:L,MATCH($A93,'Employee Register'!A:A,0)),Settings!$A$12:$A$15,0)))</f>
        <v/>
      </c>
      <c r="AB93" s="49" t="str">
        <f>IF(OR(ISBLANK($A93),$A93=""),"",CHOOSE(Z93,MATCH(INDEX('Employee Register'!P:P,MATCH($A93,'Employee Register'!A:A,0)),Settings!$A$22:$A$23,0),0))</f>
        <v/>
      </c>
      <c r="AC93" s="49" t="str">
        <f>IF(OR(ISBLANK($A93),$A93=""),"",MATCH(INDEX('Employee Register'!X:X,MATCH($A93,'Employee Register'!A:A,0)),Settings!$A$26:$A$27,0))</f>
        <v/>
      </c>
      <c r="AD93" s="49" t="str">
        <f>IF(OR(ISBLANK($A93),$A93=""),"",IF(Z93=2,INDEX('Employee Register'!M:M,MATCH($A93,'Employee Register'!A:A,0)),0))</f>
        <v/>
      </c>
      <c r="AE93" s="78" t="str">
        <f>IF(OR(ISBLANK($A93),$A93=""),"",$AD93*INDEX('Federal Tax Tables New'!$B$56:$B$63,MATCH(INDEX('Employee Register'!J:J,MATCH($A93,'Employee Register'!A:A,0)),'Federal Tax Tables New'!$A$56:$A$63,0),1))</f>
        <v/>
      </c>
      <c r="AF93" s="51" t="str">
        <f t="shared" si="12"/>
        <v/>
      </c>
      <c r="AG93" s="49" t="str">
        <f>IF(OR(ISBLANK($A93),$A93=""),"",INDEX('Federal Tax Tables New'!$C$56:$C$63,MATCH(INDEX('Employee Register'!J:J,MATCH($A93,'Employee Register'!A:A,0)),'Federal Tax Tables New'!$A$56:$A$63,0),1))</f>
        <v/>
      </c>
      <c r="AH93" s="139" t="str">
        <f>IF(OR(ISBLANK($A93),$A93=""),"",IF(AF93&lt;CHOOSE(Z93,INDEX('Employee Register'!S:S,MATCH($A93,'Employee Register'!A:A,0)),0),0,AF93*AG93-CHOOSE(Z93,INDEX('Employee Register'!S:S,MATCH($A93,'Employee Register'!A:A,0))*AG93,0)))</f>
        <v/>
      </c>
      <c r="AI93" s="51" t="str">
        <f>IF(OR(ISBLANK($A93),$A93=""),"",MAX(IF($Z93=1,CHOOSE(AB93,CHOOSE(AA93,0,INDEX('Federal Tax Tables New'!$F$33:$I$40,MATCH(AH93,'Federal Tax Tables New'!$F$33:$F$40,1),1),INDEX('Federal Tax Tables New'!$F$22:$I$29,MATCH(AH93,'Federal Tax Tables New'!$F$22:$F$29,1),1),INDEX('Federal Tax Tables New'!$F$44:$I$51,MATCH(AH93,'Federal Tax Tables New'!$F$44:$F$51,1),1)),CHOOSE(AA93,0,INDEX('Federal Tax Tables New'!$K$33:$N$40,MATCH(AH93,'Federal Tax Tables New'!$K$33:$K$40,1),1),INDEX('Federal Tax Tables New'!$K$22:$N$29,MATCH(AH93,'Federal Tax Tables New'!$K$22:$K$29,1),1),INDEX('Federal Tax Tables New'!$K$44:$N$51,MATCH(AH93,'Federal Tax Tables New'!$K$44:$K$51,1),1))),0),IF($Z93=2,CHOOSE(AA93,0,INDEX('Federal Tax Tables New'!$A$33:$D$40,MATCH(AH93,'Federal Tax Tables New'!$A$33:$A$40,1),1),INDEX('Federal Tax Tables New'!$A$22:$D$29,MATCH(AH93,'Federal Tax Tables New'!$A$22:$A$29,1),1),INDEX('Federal Tax Tables New'!$A$33:$D$40,MATCH(AH93,'Federal Tax Tables New'!$A$33:$A$40,1),1)),0)))</f>
        <v/>
      </c>
      <c r="AJ93" s="51" t="str">
        <f>IF(OR(ISBLANK($A93),$A93=""),"",MAX(IF($Z93=1,CHOOSE(AB93,CHOOSE(AA93,0,INDEX('Federal Tax Tables New'!$F$33:$I$40,MATCH(AH93,'Federal Tax Tables New'!$F$33:$F$40,1),3),INDEX('Federal Tax Tables New'!$F$22:$I$29,MATCH(AH93,'Federal Tax Tables New'!$F$22:$F$29,1),3),INDEX('Federal Tax Tables New'!$F$44:$I$51,MATCH(AH93,'Federal Tax Tables New'!$F$44:$F$51,1),3)),CHOOSE(AA93,0,INDEX('Federal Tax Tables New'!$K$33:$N$40,MATCH(AH93,'Federal Tax Tables New'!$K$33:$K$40,1),3),INDEX('Federal Tax Tables New'!$K$22:$N$29,MATCH(AH93,'Federal Tax Tables New'!$K$22:$K$29,1),3),INDEX('Federal Tax Tables New'!$K$44:$N$51,MATCH(AH93,'Federal Tax Tables New'!$K$44:$K$51,1),3))),0),IF($Z93=2,CHOOSE(AA93,0,INDEX('Federal Tax Tables New'!$A$33:$D$40,MATCH(AH93,'Federal Tax Tables New'!$A$33:$A$40,1),3),INDEX('Federal Tax Tables New'!$A$22:$D$29,MATCH(AH93,'Federal Tax Tables New'!$A$22:$A$29,1),3),INDEX('Federal Tax Tables New'!$A$33:$D$40,MATCH(AH93,'Federal Tax Tables New'!$A$33:$A$40,1),3)),0)))</f>
        <v/>
      </c>
      <c r="AK93" s="79" t="str">
        <f>IF(OR(ISBLANK($A93),$A93=""),"",MAX(IF($Z93=1,CHOOSE(AB93,CHOOSE(AA93,0,INDEX('Federal Tax Tables New'!$F$33:$I$40,MATCH(AH93,'Federal Tax Tables New'!$F$33:$F$40,1),4),INDEX('Federal Tax Tables New'!$F$22:$I$29,MATCH(AH93,'Federal Tax Tables New'!$F$22:$F$29,1),4),INDEX('Federal Tax Tables New'!$F$44:$I$51,MATCH(AH93,'Federal Tax Tables New'!$F$44:$F$51,1),4)),CHOOSE(AA93,0,INDEX('Federal Tax Tables New'!$K$33:$N$40,MATCH(AH93,'Federal Tax Tables New'!$K$33:$K$40,1),4),INDEX('Federal Tax Tables New'!$K$22:$N$29,MATCH(AH93,'Federal Tax Tables New'!$K$22:$K$29,1),4),INDEX('Federal Tax Tables New'!$K$44:$N$51,MATCH(AH93,'Federal Tax Tables New'!$K$44:$K$51,1),4))),0),IF($Z93=2,CHOOSE(AA93,0,INDEX('Federal Tax Tables New'!$A$33:$D$40,MATCH(AH93,'Federal Tax Tables New'!$A$33:$A$40,1),4),INDEX('Federal Tax Tables New'!$A$22:$D$29,MATCH(AH93,'Federal Tax Tables New'!$A$22:$A$29,1),4),INDEX('Federal Tax Tables New'!$A$33:$D$40,MATCH(AH93,'Federal Tax Tables New'!$A$33:$A$40,1),4)),0)))</f>
        <v/>
      </c>
      <c r="AL93" s="51" t="str">
        <f t="shared" si="16"/>
        <v/>
      </c>
      <c r="AM93" s="51" t="str">
        <f>IF(OR(ISBLANK($A93),$A93=""),"",CHOOSE(Z93,INDEX('Employee Register'!Q:Q,MATCH($A93,'Employee Register'!A:A,0))*'Federal Tax Tables New'!$H$5+INDEX('Employee Register'!R:R,MATCH($A93,'Employee Register'!A:A,0))*'Federal Tax Tables New'!$H$6,0))</f>
        <v/>
      </c>
      <c r="AN93" s="51" t="str">
        <f t="shared" si="13"/>
        <v/>
      </c>
      <c r="AO93" s="139" t="str">
        <f>IF(OR(ISBLANK($A93),$A93=""),"",IF(OR(M93=0,AA93=1),0,CHOOSE(Z93,INDEX('Employee Register'!T:T,MATCH($A93,'Employee Register'!A:A,0)),INDEX('Employee Register'!N:N,MATCH($A93,'Employee Register'!A:A,0)))))</f>
        <v/>
      </c>
      <c r="AP93" s="51" t="str">
        <f>IF(OR(ISBLANK($A93),$A93=""),"",CHOOSE(AC93,0,(M93-O93)*Settings!$B$18))</f>
        <v/>
      </c>
      <c r="AQ93" s="84" t="str">
        <f t="shared" si="14"/>
        <v/>
      </c>
      <c r="AS93" s="113"/>
    </row>
    <row r="94" spans="1:45" s="204" customFormat="1" ht="15" customHeight="1" x14ac:dyDescent="0.2">
      <c r="A94" s="82"/>
      <c r="B94" s="50" t="str">
        <f>IF(OR(ISBLANK($A94),$A94=""),"",INDEX('Employee Register'!B:B,MATCH($A94,'Employee Register'!A:A,0),1))</f>
        <v/>
      </c>
      <c r="C94" s="46"/>
      <c r="D94" s="46"/>
      <c r="E94" s="29"/>
      <c r="F94" s="29"/>
      <c r="G94" s="29"/>
      <c r="H94" s="29"/>
      <c r="I94" s="47"/>
      <c r="J94" s="48"/>
      <c r="K94" s="48"/>
      <c r="L94" s="48"/>
      <c r="M94" s="83" t="str">
        <f>IF(OR(ISBLANK($A94),$A94=""),"",SUM($E94:$H94)*INDEX('Employee Register'!G:G,MATCH($A94,'Employee Register'!A:A,0),1)+IF(OR($X94,ISBLANK($X94)),$I94,0)*INDEX('Employee Register'!H:H,MATCH($A94,'Employee Register'!A:A,0),1)+J94)</f>
        <v/>
      </c>
      <c r="N94" s="83" t="str">
        <f>IF(OR(ISBLANK($A94),$A94=""),"",(M94-J94)*INDEX('Employee Register'!U:U,MATCH($A94,'Employee Register'!A:A,0),1))</f>
        <v/>
      </c>
      <c r="O94" s="142" t="str">
        <f>IF(OR(ISBLANK($A94),$A94=""),"",IF(M94=0,0,INDEX('Employee Register'!V:V,MATCH($A94,'Employee Register'!A:A,0),1)))</f>
        <v/>
      </c>
      <c r="P94" s="142" t="str">
        <f>IF(OR(ISBLANK($A94),$A94=""),"",IF(M94=0,0,INDEX('Employee Register'!W:W,MATCH($A94,'Employee Register'!A:A,0),1)+K94))</f>
        <v/>
      </c>
      <c r="Q94" s="83" t="str">
        <f t="shared" si="11"/>
        <v/>
      </c>
      <c r="R94" s="83" t="str">
        <f>IF(OR(ISBLANK($A94),$A94=""),"",INDEX('Employee Register'!Y:Y,MATCH($A94,'Employee Register'!A:A,0))*$Y94)</f>
        <v/>
      </c>
      <c r="S94" s="83" t="str">
        <f>IF(OR(ISBLANK($A94),$A94=""),"",INDEX('Employee Register'!Z:Z,MATCH($A94,'Employee Register'!A:A,0))*$Y94)</f>
        <v/>
      </c>
      <c r="T94" s="83" t="str">
        <f>IF(OR(ISBLANK($A94),$A94=""),"",IF(SUMIF($A$6:$A94,A94,$AP$6:$AP94)&lt;='Federal Tax Tables New'!$N$5,AP94,IF('Federal Tax Tables New'!$N$5-SUMIF($A$6:$A94,A94,$AP$6:$AP94)+AP94&lt;=0,0,'Federal Tax Tables New'!$N$5-SUMIF($A$6:$A94,A94,$AP$6:$AP94)+AP94)))</f>
        <v/>
      </c>
      <c r="U94" s="83" t="str">
        <f>IF(OR(ISBLANK($A94),$A94=""),"",CHOOSE(AC94,0,$M94*Settings!$B$19))</f>
        <v/>
      </c>
      <c r="V94" s="142" t="str">
        <f>IF(OR(ISBLANK($A94),$A94=""),"",IF(M94=0,0,INDEX('Employee Register'!$AA:$AA,MATCH($A94,'Employee Register'!$A:$A,0),1)))</f>
        <v/>
      </c>
      <c r="W94" s="142" t="str">
        <f>IF(OR(ISBLANK($A94),$A94=""),"",IF(M94=0,0,INDEX('Employee Register'!$AB:$AB,MATCH($A94,'Employee Register'!$A:$A,0),1)))</f>
        <v/>
      </c>
      <c r="X94" s="49" t="str">
        <f>IF(OR(ISBLANK($A94),$A94=""),"",INDEX('Employee Register'!I:I,MATCH($A94,'Employee Register'!A:A,0))="No")</f>
        <v/>
      </c>
      <c r="Y94" s="51" t="str">
        <f t="shared" si="15"/>
        <v/>
      </c>
      <c r="Z94" s="49" t="str">
        <f>IF(OR(ISBLANK($A94),$A94=""),"",MATCH(INDEX('Employee Register'!K:K,MATCH($A94,'Employee Register'!A:A,0)),Settings!$A$2:$A$3,0))</f>
        <v/>
      </c>
      <c r="AA94" s="49" t="str">
        <f>IF(OR(ISBLANK($A94),$A94=""),"",CHOOSE(Z94,MATCH(INDEX('Employee Register'!O:O,MATCH($A94,'Employee Register'!A:A,0)),Settings!$A$6:$A$9,0),MATCH(INDEX('Employee Register'!L:L,MATCH($A94,'Employee Register'!A:A,0)),Settings!$A$12:$A$15,0)))</f>
        <v/>
      </c>
      <c r="AB94" s="49" t="str">
        <f>IF(OR(ISBLANK($A94),$A94=""),"",CHOOSE(Z94,MATCH(INDEX('Employee Register'!P:P,MATCH($A94,'Employee Register'!A:A,0)),Settings!$A$22:$A$23,0),0))</f>
        <v/>
      </c>
      <c r="AC94" s="49" t="str">
        <f>IF(OR(ISBLANK($A94),$A94=""),"",MATCH(INDEX('Employee Register'!X:X,MATCH($A94,'Employee Register'!A:A,0)),Settings!$A$26:$A$27,0))</f>
        <v/>
      </c>
      <c r="AD94" s="49" t="str">
        <f>IF(OR(ISBLANK($A94),$A94=""),"",IF(Z94=2,INDEX('Employee Register'!M:M,MATCH($A94,'Employee Register'!A:A,0)),0))</f>
        <v/>
      </c>
      <c r="AE94" s="78" t="str">
        <f>IF(OR(ISBLANK($A94),$A94=""),"",$AD94*INDEX('Federal Tax Tables New'!$B$56:$B$63,MATCH(INDEX('Employee Register'!J:J,MATCH($A94,'Employee Register'!A:A,0)),'Federal Tax Tables New'!$A$56:$A$63,0),1))</f>
        <v/>
      </c>
      <c r="AF94" s="51" t="str">
        <f t="shared" si="12"/>
        <v/>
      </c>
      <c r="AG94" s="49" t="str">
        <f>IF(OR(ISBLANK($A94),$A94=""),"",INDEX('Federal Tax Tables New'!$C$56:$C$63,MATCH(INDEX('Employee Register'!J:J,MATCH($A94,'Employee Register'!A:A,0)),'Federal Tax Tables New'!$A$56:$A$63,0),1))</f>
        <v/>
      </c>
      <c r="AH94" s="139" t="str">
        <f>IF(OR(ISBLANK($A94),$A94=""),"",IF(AF94&lt;CHOOSE(Z94,INDEX('Employee Register'!S:S,MATCH($A94,'Employee Register'!A:A,0)),0),0,AF94*AG94-CHOOSE(Z94,INDEX('Employee Register'!S:S,MATCH($A94,'Employee Register'!A:A,0))*AG94,0)))</f>
        <v/>
      </c>
      <c r="AI94" s="51" t="str">
        <f>IF(OR(ISBLANK($A94),$A94=""),"",MAX(IF($Z94=1,CHOOSE(AB94,CHOOSE(AA94,0,INDEX('Federal Tax Tables New'!$F$33:$I$40,MATCH(AH94,'Federal Tax Tables New'!$F$33:$F$40,1),1),INDEX('Federal Tax Tables New'!$F$22:$I$29,MATCH(AH94,'Federal Tax Tables New'!$F$22:$F$29,1),1),INDEX('Federal Tax Tables New'!$F$44:$I$51,MATCH(AH94,'Federal Tax Tables New'!$F$44:$F$51,1),1)),CHOOSE(AA94,0,INDEX('Federal Tax Tables New'!$K$33:$N$40,MATCH(AH94,'Federal Tax Tables New'!$K$33:$K$40,1),1),INDEX('Federal Tax Tables New'!$K$22:$N$29,MATCH(AH94,'Federal Tax Tables New'!$K$22:$K$29,1),1),INDEX('Federal Tax Tables New'!$K$44:$N$51,MATCH(AH94,'Federal Tax Tables New'!$K$44:$K$51,1),1))),0),IF($Z94=2,CHOOSE(AA94,0,INDEX('Federal Tax Tables New'!$A$33:$D$40,MATCH(AH94,'Federal Tax Tables New'!$A$33:$A$40,1),1),INDEX('Federal Tax Tables New'!$A$22:$D$29,MATCH(AH94,'Federal Tax Tables New'!$A$22:$A$29,1),1),INDEX('Federal Tax Tables New'!$A$33:$D$40,MATCH(AH94,'Federal Tax Tables New'!$A$33:$A$40,1),1)),0)))</f>
        <v/>
      </c>
      <c r="AJ94" s="51" t="str">
        <f>IF(OR(ISBLANK($A94),$A94=""),"",MAX(IF($Z94=1,CHOOSE(AB94,CHOOSE(AA94,0,INDEX('Federal Tax Tables New'!$F$33:$I$40,MATCH(AH94,'Federal Tax Tables New'!$F$33:$F$40,1),3),INDEX('Federal Tax Tables New'!$F$22:$I$29,MATCH(AH94,'Federal Tax Tables New'!$F$22:$F$29,1),3),INDEX('Federal Tax Tables New'!$F$44:$I$51,MATCH(AH94,'Federal Tax Tables New'!$F$44:$F$51,1),3)),CHOOSE(AA94,0,INDEX('Federal Tax Tables New'!$K$33:$N$40,MATCH(AH94,'Federal Tax Tables New'!$K$33:$K$40,1),3),INDEX('Federal Tax Tables New'!$K$22:$N$29,MATCH(AH94,'Federal Tax Tables New'!$K$22:$K$29,1),3),INDEX('Federal Tax Tables New'!$K$44:$N$51,MATCH(AH94,'Federal Tax Tables New'!$K$44:$K$51,1),3))),0),IF($Z94=2,CHOOSE(AA94,0,INDEX('Federal Tax Tables New'!$A$33:$D$40,MATCH(AH94,'Federal Tax Tables New'!$A$33:$A$40,1),3),INDEX('Federal Tax Tables New'!$A$22:$D$29,MATCH(AH94,'Federal Tax Tables New'!$A$22:$A$29,1),3),INDEX('Federal Tax Tables New'!$A$33:$D$40,MATCH(AH94,'Federal Tax Tables New'!$A$33:$A$40,1),3)),0)))</f>
        <v/>
      </c>
      <c r="AK94" s="79" t="str">
        <f>IF(OR(ISBLANK($A94),$A94=""),"",MAX(IF($Z94=1,CHOOSE(AB94,CHOOSE(AA94,0,INDEX('Federal Tax Tables New'!$F$33:$I$40,MATCH(AH94,'Federal Tax Tables New'!$F$33:$F$40,1),4),INDEX('Federal Tax Tables New'!$F$22:$I$29,MATCH(AH94,'Federal Tax Tables New'!$F$22:$F$29,1),4),INDEX('Federal Tax Tables New'!$F$44:$I$51,MATCH(AH94,'Federal Tax Tables New'!$F$44:$F$51,1),4)),CHOOSE(AA94,0,INDEX('Federal Tax Tables New'!$K$33:$N$40,MATCH(AH94,'Federal Tax Tables New'!$K$33:$K$40,1),4),INDEX('Federal Tax Tables New'!$K$22:$N$29,MATCH(AH94,'Federal Tax Tables New'!$K$22:$K$29,1),4),INDEX('Federal Tax Tables New'!$K$44:$N$51,MATCH(AH94,'Federal Tax Tables New'!$K$44:$K$51,1),4))),0),IF($Z94=2,CHOOSE(AA94,0,INDEX('Federal Tax Tables New'!$A$33:$D$40,MATCH(AH94,'Federal Tax Tables New'!$A$33:$A$40,1),4),INDEX('Federal Tax Tables New'!$A$22:$D$29,MATCH(AH94,'Federal Tax Tables New'!$A$22:$A$29,1),4),INDEX('Federal Tax Tables New'!$A$33:$D$40,MATCH(AH94,'Federal Tax Tables New'!$A$33:$A$40,1),4)),0)))</f>
        <v/>
      </c>
      <c r="AL94" s="51" t="str">
        <f t="shared" si="16"/>
        <v/>
      </c>
      <c r="AM94" s="51" t="str">
        <f>IF(OR(ISBLANK($A94),$A94=""),"",CHOOSE(Z94,INDEX('Employee Register'!Q:Q,MATCH($A94,'Employee Register'!A:A,0))*'Federal Tax Tables New'!$H$5+INDEX('Employee Register'!R:R,MATCH($A94,'Employee Register'!A:A,0))*'Federal Tax Tables New'!$H$6,0))</f>
        <v/>
      </c>
      <c r="AN94" s="51" t="str">
        <f t="shared" si="13"/>
        <v/>
      </c>
      <c r="AO94" s="139" t="str">
        <f>IF(OR(ISBLANK($A94),$A94=""),"",IF(OR(M94=0,AA94=1),0,CHOOSE(Z94,INDEX('Employee Register'!T:T,MATCH($A94,'Employee Register'!A:A,0)),INDEX('Employee Register'!N:N,MATCH($A94,'Employee Register'!A:A,0)))))</f>
        <v/>
      </c>
      <c r="AP94" s="51" t="str">
        <f>IF(OR(ISBLANK($A94),$A94=""),"",CHOOSE(AC94,0,(M94-O94)*Settings!$B$18))</f>
        <v/>
      </c>
      <c r="AQ94" s="84" t="str">
        <f t="shared" si="14"/>
        <v/>
      </c>
      <c r="AS94" s="113"/>
    </row>
    <row r="95" spans="1:45" s="204" customFormat="1" ht="15" customHeight="1" x14ac:dyDescent="0.2">
      <c r="A95" s="82"/>
      <c r="B95" s="50" t="str">
        <f>IF(OR(ISBLANK($A95),$A95=""),"",INDEX('Employee Register'!B:B,MATCH($A95,'Employee Register'!A:A,0),1))</f>
        <v/>
      </c>
      <c r="C95" s="46"/>
      <c r="D95" s="46"/>
      <c r="E95" s="29"/>
      <c r="F95" s="29"/>
      <c r="G95" s="29"/>
      <c r="H95" s="29"/>
      <c r="I95" s="47"/>
      <c r="J95" s="48"/>
      <c r="K95" s="48"/>
      <c r="L95" s="48"/>
      <c r="M95" s="83" t="str">
        <f>IF(OR(ISBLANK($A95),$A95=""),"",SUM($E95:$H95)*INDEX('Employee Register'!G:G,MATCH($A95,'Employee Register'!A:A,0),1)+IF(OR($X95,ISBLANK($X95)),$I95,0)*INDEX('Employee Register'!H:H,MATCH($A95,'Employee Register'!A:A,0),1)+J95)</f>
        <v/>
      </c>
      <c r="N95" s="83" t="str">
        <f>IF(OR(ISBLANK($A95),$A95=""),"",(M95-J95)*INDEX('Employee Register'!U:U,MATCH($A95,'Employee Register'!A:A,0),1))</f>
        <v/>
      </c>
      <c r="O95" s="142" t="str">
        <f>IF(OR(ISBLANK($A95),$A95=""),"",IF(M95=0,0,INDEX('Employee Register'!V:V,MATCH($A95,'Employee Register'!A:A,0),1)))</f>
        <v/>
      </c>
      <c r="P95" s="142" t="str">
        <f>IF(OR(ISBLANK($A95),$A95=""),"",IF(M95=0,0,INDEX('Employee Register'!W:W,MATCH($A95,'Employee Register'!A:A,0),1)+K95))</f>
        <v/>
      </c>
      <c r="Q95" s="83" t="str">
        <f t="shared" si="11"/>
        <v/>
      </c>
      <c r="R95" s="83" t="str">
        <f>IF(OR(ISBLANK($A95),$A95=""),"",INDEX('Employee Register'!Y:Y,MATCH($A95,'Employee Register'!A:A,0))*$Y95)</f>
        <v/>
      </c>
      <c r="S95" s="83" t="str">
        <f>IF(OR(ISBLANK($A95),$A95=""),"",INDEX('Employee Register'!Z:Z,MATCH($A95,'Employee Register'!A:A,0))*$Y95)</f>
        <v/>
      </c>
      <c r="T95" s="83" t="str">
        <f>IF(OR(ISBLANK($A95),$A95=""),"",IF(SUMIF($A$6:$A95,A95,$AP$6:$AP95)&lt;='Federal Tax Tables New'!$N$5,AP95,IF('Federal Tax Tables New'!$N$5-SUMIF($A$6:$A95,A95,$AP$6:$AP95)+AP95&lt;=0,0,'Federal Tax Tables New'!$N$5-SUMIF($A$6:$A95,A95,$AP$6:$AP95)+AP95)))</f>
        <v/>
      </c>
      <c r="U95" s="83" t="str">
        <f>IF(OR(ISBLANK($A95),$A95=""),"",CHOOSE(AC95,0,$M95*Settings!$B$19))</f>
        <v/>
      </c>
      <c r="V95" s="142" t="str">
        <f>IF(OR(ISBLANK($A95),$A95=""),"",IF(M95=0,0,INDEX('Employee Register'!$AA:$AA,MATCH($A95,'Employee Register'!$A:$A,0),1)))</f>
        <v/>
      </c>
      <c r="W95" s="142" t="str">
        <f>IF(OR(ISBLANK($A95),$A95=""),"",IF(M95=0,0,INDEX('Employee Register'!$AB:$AB,MATCH($A95,'Employee Register'!$A:$A,0),1)))</f>
        <v/>
      </c>
      <c r="X95" s="49" t="str">
        <f>IF(OR(ISBLANK($A95),$A95=""),"",INDEX('Employee Register'!I:I,MATCH($A95,'Employee Register'!A:A,0))="No")</f>
        <v/>
      </c>
      <c r="Y95" s="51" t="str">
        <f t="shared" si="15"/>
        <v/>
      </c>
      <c r="Z95" s="49" t="str">
        <f>IF(OR(ISBLANK($A95),$A95=""),"",MATCH(INDEX('Employee Register'!K:K,MATCH($A95,'Employee Register'!A:A,0)),Settings!$A$2:$A$3,0))</f>
        <v/>
      </c>
      <c r="AA95" s="49" t="str">
        <f>IF(OR(ISBLANK($A95),$A95=""),"",CHOOSE(Z95,MATCH(INDEX('Employee Register'!O:O,MATCH($A95,'Employee Register'!A:A,0)),Settings!$A$6:$A$9,0),MATCH(INDEX('Employee Register'!L:L,MATCH($A95,'Employee Register'!A:A,0)),Settings!$A$12:$A$15,0)))</f>
        <v/>
      </c>
      <c r="AB95" s="49" t="str">
        <f>IF(OR(ISBLANK($A95),$A95=""),"",CHOOSE(Z95,MATCH(INDEX('Employee Register'!P:P,MATCH($A95,'Employee Register'!A:A,0)),Settings!$A$22:$A$23,0),0))</f>
        <v/>
      </c>
      <c r="AC95" s="49" t="str">
        <f>IF(OR(ISBLANK($A95),$A95=""),"",MATCH(INDEX('Employee Register'!X:X,MATCH($A95,'Employee Register'!A:A,0)),Settings!$A$26:$A$27,0))</f>
        <v/>
      </c>
      <c r="AD95" s="49" t="str">
        <f>IF(OR(ISBLANK($A95),$A95=""),"",IF(Z95=2,INDEX('Employee Register'!M:M,MATCH($A95,'Employee Register'!A:A,0)),0))</f>
        <v/>
      </c>
      <c r="AE95" s="78" t="str">
        <f>IF(OR(ISBLANK($A95),$A95=""),"",$AD95*INDEX('Federal Tax Tables New'!$B$56:$B$63,MATCH(INDEX('Employee Register'!J:J,MATCH($A95,'Employee Register'!A:A,0)),'Federal Tax Tables New'!$A$56:$A$63,0),1))</f>
        <v/>
      </c>
      <c r="AF95" s="51" t="str">
        <f t="shared" si="12"/>
        <v/>
      </c>
      <c r="AG95" s="49" t="str">
        <f>IF(OR(ISBLANK($A95),$A95=""),"",INDEX('Federal Tax Tables New'!$C$56:$C$63,MATCH(INDEX('Employee Register'!J:J,MATCH($A95,'Employee Register'!A:A,0)),'Federal Tax Tables New'!$A$56:$A$63,0),1))</f>
        <v/>
      </c>
      <c r="AH95" s="139" t="str">
        <f>IF(OR(ISBLANK($A95),$A95=""),"",IF(AF95&lt;CHOOSE(Z95,INDEX('Employee Register'!S:S,MATCH($A95,'Employee Register'!A:A,0)),0),0,AF95*AG95-CHOOSE(Z95,INDEX('Employee Register'!S:S,MATCH($A95,'Employee Register'!A:A,0))*AG95,0)))</f>
        <v/>
      </c>
      <c r="AI95" s="51" t="str">
        <f>IF(OR(ISBLANK($A95),$A95=""),"",MAX(IF($Z95=1,CHOOSE(AB95,CHOOSE(AA95,0,INDEX('Federal Tax Tables New'!$F$33:$I$40,MATCH(AH95,'Federal Tax Tables New'!$F$33:$F$40,1),1),INDEX('Federal Tax Tables New'!$F$22:$I$29,MATCH(AH95,'Federal Tax Tables New'!$F$22:$F$29,1),1),INDEX('Federal Tax Tables New'!$F$44:$I$51,MATCH(AH95,'Federal Tax Tables New'!$F$44:$F$51,1),1)),CHOOSE(AA95,0,INDEX('Federal Tax Tables New'!$K$33:$N$40,MATCH(AH95,'Federal Tax Tables New'!$K$33:$K$40,1),1),INDEX('Federal Tax Tables New'!$K$22:$N$29,MATCH(AH95,'Federal Tax Tables New'!$K$22:$K$29,1),1),INDEX('Federal Tax Tables New'!$K$44:$N$51,MATCH(AH95,'Federal Tax Tables New'!$K$44:$K$51,1),1))),0),IF($Z95=2,CHOOSE(AA95,0,INDEX('Federal Tax Tables New'!$A$33:$D$40,MATCH(AH95,'Federal Tax Tables New'!$A$33:$A$40,1),1),INDEX('Federal Tax Tables New'!$A$22:$D$29,MATCH(AH95,'Federal Tax Tables New'!$A$22:$A$29,1),1),INDEX('Federal Tax Tables New'!$A$33:$D$40,MATCH(AH95,'Federal Tax Tables New'!$A$33:$A$40,1),1)),0)))</f>
        <v/>
      </c>
      <c r="AJ95" s="51" t="str">
        <f>IF(OR(ISBLANK($A95),$A95=""),"",MAX(IF($Z95=1,CHOOSE(AB95,CHOOSE(AA95,0,INDEX('Federal Tax Tables New'!$F$33:$I$40,MATCH(AH95,'Federal Tax Tables New'!$F$33:$F$40,1),3),INDEX('Federal Tax Tables New'!$F$22:$I$29,MATCH(AH95,'Federal Tax Tables New'!$F$22:$F$29,1),3),INDEX('Federal Tax Tables New'!$F$44:$I$51,MATCH(AH95,'Federal Tax Tables New'!$F$44:$F$51,1),3)),CHOOSE(AA95,0,INDEX('Federal Tax Tables New'!$K$33:$N$40,MATCH(AH95,'Federal Tax Tables New'!$K$33:$K$40,1),3),INDEX('Federal Tax Tables New'!$K$22:$N$29,MATCH(AH95,'Federal Tax Tables New'!$K$22:$K$29,1),3),INDEX('Federal Tax Tables New'!$K$44:$N$51,MATCH(AH95,'Federal Tax Tables New'!$K$44:$K$51,1),3))),0),IF($Z95=2,CHOOSE(AA95,0,INDEX('Federal Tax Tables New'!$A$33:$D$40,MATCH(AH95,'Federal Tax Tables New'!$A$33:$A$40,1),3),INDEX('Federal Tax Tables New'!$A$22:$D$29,MATCH(AH95,'Federal Tax Tables New'!$A$22:$A$29,1),3),INDEX('Federal Tax Tables New'!$A$33:$D$40,MATCH(AH95,'Federal Tax Tables New'!$A$33:$A$40,1),3)),0)))</f>
        <v/>
      </c>
      <c r="AK95" s="79" t="str">
        <f>IF(OR(ISBLANK($A95),$A95=""),"",MAX(IF($Z95=1,CHOOSE(AB95,CHOOSE(AA95,0,INDEX('Federal Tax Tables New'!$F$33:$I$40,MATCH(AH95,'Federal Tax Tables New'!$F$33:$F$40,1),4),INDEX('Federal Tax Tables New'!$F$22:$I$29,MATCH(AH95,'Federal Tax Tables New'!$F$22:$F$29,1),4),INDEX('Federal Tax Tables New'!$F$44:$I$51,MATCH(AH95,'Federal Tax Tables New'!$F$44:$F$51,1),4)),CHOOSE(AA95,0,INDEX('Federal Tax Tables New'!$K$33:$N$40,MATCH(AH95,'Federal Tax Tables New'!$K$33:$K$40,1),4),INDEX('Federal Tax Tables New'!$K$22:$N$29,MATCH(AH95,'Federal Tax Tables New'!$K$22:$K$29,1),4),INDEX('Federal Tax Tables New'!$K$44:$N$51,MATCH(AH95,'Federal Tax Tables New'!$K$44:$K$51,1),4))),0),IF($Z95=2,CHOOSE(AA95,0,INDEX('Federal Tax Tables New'!$A$33:$D$40,MATCH(AH95,'Federal Tax Tables New'!$A$33:$A$40,1),4),INDEX('Federal Tax Tables New'!$A$22:$D$29,MATCH(AH95,'Federal Tax Tables New'!$A$22:$A$29,1),4),INDEX('Federal Tax Tables New'!$A$33:$D$40,MATCH(AH95,'Federal Tax Tables New'!$A$33:$A$40,1),4)),0)))</f>
        <v/>
      </c>
      <c r="AL95" s="51" t="str">
        <f t="shared" si="16"/>
        <v/>
      </c>
      <c r="AM95" s="51" t="str">
        <f>IF(OR(ISBLANK($A95),$A95=""),"",CHOOSE(Z95,INDEX('Employee Register'!Q:Q,MATCH($A95,'Employee Register'!A:A,0))*'Federal Tax Tables New'!$H$5+INDEX('Employee Register'!R:R,MATCH($A95,'Employee Register'!A:A,0))*'Federal Tax Tables New'!$H$6,0))</f>
        <v/>
      </c>
      <c r="AN95" s="51" t="str">
        <f t="shared" si="13"/>
        <v/>
      </c>
      <c r="AO95" s="139" t="str">
        <f>IF(OR(ISBLANK($A95),$A95=""),"",IF(OR(M95=0,AA95=1),0,CHOOSE(Z95,INDEX('Employee Register'!T:T,MATCH($A95,'Employee Register'!A:A,0)),INDEX('Employee Register'!N:N,MATCH($A95,'Employee Register'!A:A,0)))))</f>
        <v/>
      </c>
      <c r="AP95" s="51" t="str">
        <f>IF(OR(ISBLANK($A95),$A95=""),"",CHOOSE(AC95,0,(M95-O95)*Settings!$B$18))</f>
        <v/>
      </c>
      <c r="AQ95" s="84" t="str">
        <f t="shared" si="14"/>
        <v/>
      </c>
      <c r="AS95" s="113"/>
    </row>
    <row r="96" spans="1:45" s="204" customFormat="1" ht="15" customHeight="1" x14ac:dyDescent="0.2">
      <c r="A96" s="82"/>
      <c r="B96" s="50" t="str">
        <f>IF(OR(ISBLANK($A96),$A96=""),"",INDEX('Employee Register'!B:B,MATCH($A96,'Employee Register'!A:A,0),1))</f>
        <v/>
      </c>
      <c r="C96" s="46"/>
      <c r="D96" s="46"/>
      <c r="E96" s="29"/>
      <c r="F96" s="29"/>
      <c r="G96" s="29"/>
      <c r="H96" s="29"/>
      <c r="I96" s="47"/>
      <c r="J96" s="48"/>
      <c r="K96" s="48"/>
      <c r="L96" s="48"/>
      <c r="M96" s="83" t="str">
        <f>IF(OR(ISBLANK($A96),$A96=""),"",SUM($E96:$H96)*INDEX('Employee Register'!G:G,MATCH($A96,'Employee Register'!A:A,0),1)+IF(OR($X96,ISBLANK($X96)),$I96,0)*INDEX('Employee Register'!H:H,MATCH($A96,'Employee Register'!A:A,0),1)+J96)</f>
        <v/>
      </c>
      <c r="N96" s="83" t="str">
        <f>IF(OR(ISBLANK($A96),$A96=""),"",(M96-J96)*INDEX('Employee Register'!U:U,MATCH($A96,'Employee Register'!A:A,0),1))</f>
        <v/>
      </c>
      <c r="O96" s="142" t="str">
        <f>IF(OR(ISBLANK($A96),$A96=""),"",IF(M96=0,0,INDEX('Employee Register'!V:V,MATCH($A96,'Employee Register'!A:A,0),1)))</f>
        <v/>
      </c>
      <c r="P96" s="142" t="str">
        <f>IF(OR(ISBLANK($A96),$A96=""),"",IF(M96=0,0,INDEX('Employee Register'!W:W,MATCH($A96,'Employee Register'!A:A,0),1)+K96))</f>
        <v/>
      </c>
      <c r="Q96" s="83" t="str">
        <f t="shared" si="11"/>
        <v/>
      </c>
      <c r="R96" s="83" t="str">
        <f>IF(OR(ISBLANK($A96),$A96=""),"",INDEX('Employee Register'!Y:Y,MATCH($A96,'Employee Register'!A:A,0))*$Y96)</f>
        <v/>
      </c>
      <c r="S96" s="83" t="str">
        <f>IF(OR(ISBLANK($A96),$A96=""),"",INDEX('Employee Register'!Z:Z,MATCH($A96,'Employee Register'!A:A,0))*$Y96)</f>
        <v/>
      </c>
      <c r="T96" s="83" t="str">
        <f>IF(OR(ISBLANK($A96),$A96=""),"",IF(SUMIF($A$6:$A96,A96,$AP$6:$AP96)&lt;='Federal Tax Tables New'!$N$5,AP96,IF('Federal Tax Tables New'!$N$5-SUMIF($A$6:$A96,A96,$AP$6:$AP96)+AP96&lt;=0,0,'Federal Tax Tables New'!$N$5-SUMIF($A$6:$A96,A96,$AP$6:$AP96)+AP96)))</f>
        <v/>
      </c>
      <c r="U96" s="83" t="str">
        <f>IF(OR(ISBLANK($A96),$A96=""),"",CHOOSE(AC96,0,$M96*Settings!$B$19))</f>
        <v/>
      </c>
      <c r="V96" s="142" t="str">
        <f>IF(OR(ISBLANK($A96),$A96=""),"",IF(M96=0,0,INDEX('Employee Register'!$AA:$AA,MATCH($A96,'Employee Register'!$A:$A,0),1)))</f>
        <v/>
      </c>
      <c r="W96" s="142" t="str">
        <f>IF(OR(ISBLANK($A96),$A96=""),"",IF(M96=0,0,INDEX('Employee Register'!$AB:$AB,MATCH($A96,'Employee Register'!$A:$A,0),1)))</f>
        <v/>
      </c>
      <c r="X96" s="49" t="str">
        <f>IF(OR(ISBLANK($A96),$A96=""),"",INDEX('Employee Register'!I:I,MATCH($A96,'Employee Register'!A:A,0))="No")</f>
        <v/>
      </c>
      <c r="Y96" s="51" t="str">
        <f t="shared" si="15"/>
        <v/>
      </c>
      <c r="Z96" s="49" t="str">
        <f>IF(OR(ISBLANK($A96),$A96=""),"",MATCH(INDEX('Employee Register'!K:K,MATCH($A96,'Employee Register'!A:A,0)),Settings!$A$2:$A$3,0))</f>
        <v/>
      </c>
      <c r="AA96" s="49" t="str">
        <f>IF(OR(ISBLANK($A96),$A96=""),"",CHOOSE(Z96,MATCH(INDEX('Employee Register'!O:O,MATCH($A96,'Employee Register'!A:A,0)),Settings!$A$6:$A$9,0),MATCH(INDEX('Employee Register'!L:L,MATCH($A96,'Employee Register'!A:A,0)),Settings!$A$12:$A$15,0)))</f>
        <v/>
      </c>
      <c r="AB96" s="49" t="str">
        <f>IF(OR(ISBLANK($A96),$A96=""),"",CHOOSE(Z96,MATCH(INDEX('Employee Register'!P:P,MATCH($A96,'Employee Register'!A:A,0)),Settings!$A$22:$A$23,0),0))</f>
        <v/>
      </c>
      <c r="AC96" s="49" t="str">
        <f>IF(OR(ISBLANK($A96),$A96=""),"",MATCH(INDEX('Employee Register'!X:X,MATCH($A96,'Employee Register'!A:A,0)),Settings!$A$26:$A$27,0))</f>
        <v/>
      </c>
      <c r="AD96" s="49" t="str">
        <f>IF(OR(ISBLANK($A96),$A96=""),"",IF(Z96=2,INDEX('Employee Register'!M:M,MATCH($A96,'Employee Register'!A:A,0)),0))</f>
        <v/>
      </c>
      <c r="AE96" s="78" t="str">
        <f>IF(OR(ISBLANK($A96),$A96=""),"",$AD96*INDEX('Federal Tax Tables New'!$B$56:$B$63,MATCH(INDEX('Employee Register'!J:J,MATCH($A96,'Employee Register'!A:A,0)),'Federal Tax Tables New'!$A$56:$A$63,0),1))</f>
        <v/>
      </c>
      <c r="AF96" s="51" t="str">
        <f t="shared" si="12"/>
        <v/>
      </c>
      <c r="AG96" s="49" t="str">
        <f>IF(OR(ISBLANK($A96),$A96=""),"",INDEX('Federal Tax Tables New'!$C$56:$C$63,MATCH(INDEX('Employee Register'!J:J,MATCH($A96,'Employee Register'!A:A,0)),'Federal Tax Tables New'!$A$56:$A$63,0),1))</f>
        <v/>
      </c>
      <c r="AH96" s="139" t="str">
        <f>IF(OR(ISBLANK($A96),$A96=""),"",IF(AF96&lt;CHOOSE(Z96,INDEX('Employee Register'!S:S,MATCH($A96,'Employee Register'!A:A,0)),0),0,AF96*AG96-CHOOSE(Z96,INDEX('Employee Register'!S:S,MATCH($A96,'Employee Register'!A:A,0))*AG96,0)))</f>
        <v/>
      </c>
      <c r="AI96" s="51" t="str">
        <f>IF(OR(ISBLANK($A96),$A96=""),"",MAX(IF($Z96=1,CHOOSE(AB96,CHOOSE(AA96,0,INDEX('Federal Tax Tables New'!$F$33:$I$40,MATCH(AH96,'Federal Tax Tables New'!$F$33:$F$40,1),1),INDEX('Federal Tax Tables New'!$F$22:$I$29,MATCH(AH96,'Federal Tax Tables New'!$F$22:$F$29,1),1),INDEX('Federal Tax Tables New'!$F$44:$I$51,MATCH(AH96,'Federal Tax Tables New'!$F$44:$F$51,1),1)),CHOOSE(AA96,0,INDEX('Federal Tax Tables New'!$K$33:$N$40,MATCH(AH96,'Federal Tax Tables New'!$K$33:$K$40,1),1),INDEX('Federal Tax Tables New'!$K$22:$N$29,MATCH(AH96,'Federal Tax Tables New'!$K$22:$K$29,1),1),INDEX('Federal Tax Tables New'!$K$44:$N$51,MATCH(AH96,'Federal Tax Tables New'!$K$44:$K$51,1),1))),0),IF($Z96=2,CHOOSE(AA96,0,INDEX('Federal Tax Tables New'!$A$33:$D$40,MATCH(AH96,'Federal Tax Tables New'!$A$33:$A$40,1),1),INDEX('Federal Tax Tables New'!$A$22:$D$29,MATCH(AH96,'Federal Tax Tables New'!$A$22:$A$29,1),1),INDEX('Federal Tax Tables New'!$A$33:$D$40,MATCH(AH96,'Federal Tax Tables New'!$A$33:$A$40,1),1)),0)))</f>
        <v/>
      </c>
      <c r="AJ96" s="51" t="str">
        <f>IF(OR(ISBLANK($A96),$A96=""),"",MAX(IF($Z96=1,CHOOSE(AB96,CHOOSE(AA96,0,INDEX('Federal Tax Tables New'!$F$33:$I$40,MATCH(AH96,'Federal Tax Tables New'!$F$33:$F$40,1),3),INDEX('Federal Tax Tables New'!$F$22:$I$29,MATCH(AH96,'Federal Tax Tables New'!$F$22:$F$29,1),3),INDEX('Federal Tax Tables New'!$F$44:$I$51,MATCH(AH96,'Federal Tax Tables New'!$F$44:$F$51,1),3)),CHOOSE(AA96,0,INDEX('Federal Tax Tables New'!$K$33:$N$40,MATCH(AH96,'Federal Tax Tables New'!$K$33:$K$40,1),3),INDEX('Federal Tax Tables New'!$K$22:$N$29,MATCH(AH96,'Federal Tax Tables New'!$K$22:$K$29,1),3),INDEX('Federal Tax Tables New'!$K$44:$N$51,MATCH(AH96,'Federal Tax Tables New'!$K$44:$K$51,1),3))),0),IF($Z96=2,CHOOSE(AA96,0,INDEX('Federal Tax Tables New'!$A$33:$D$40,MATCH(AH96,'Federal Tax Tables New'!$A$33:$A$40,1),3),INDEX('Federal Tax Tables New'!$A$22:$D$29,MATCH(AH96,'Federal Tax Tables New'!$A$22:$A$29,1),3),INDEX('Federal Tax Tables New'!$A$33:$D$40,MATCH(AH96,'Federal Tax Tables New'!$A$33:$A$40,1),3)),0)))</f>
        <v/>
      </c>
      <c r="AK96" s="79" t="str">
        <f>IF(OR(ISBLANK($A96),$A96=""),"",MAX(IF($Z96=1,CHOOSE(AB96,CHOOSE(AA96,0,INDEX('Federal Tax Tables New'!$F$33:$I$40,MATCH(AH96,'Federal Tax Tables New'!$F$33:$F$40,1),4),INDEX('Federal Tax Tables New'!$F$22:$I$29,MATCH(AH96,'Federal Tax Tables New'!$F$22:$F$29,1),4),INDEX('Federal Tax Tables New'!$F$44:$I$51,MATCH(AH96,'Federal Tax Tables New'!$F$44:$F$51,1),4)),CHOOSE(AA96,0,INDEX('Federal Tax Tables New'!$K$33:$N$40,MATCH(AH96,'Federal Tax Tables New'!$K$33:$K$40,1),4),INDEX('Federal Tax Tables New'!$K$22:$N$29,MATCH(AH96,'Federal Tax Tables New'!$K$22:$K$29,1),4),INDEX('Federal Tax Tables New'!$K$44:$N$51,MATCH(AH96,'Federal Tax Tables New'!$K$44:$K$51,1),4))),0),IF($Z96=2,CHOOSE(AA96,0,INDEX('Federal Tax Tables New'!$A$33:$D$40,MATCH(AH96,'Federal Tax Tables New'!$A$33:$A$40,1),4),INDEX('Federal Tax Tables New'!$A$22:$D$29,MATCH(AH96,'Federal Tax Tables New'!$A$22:$A$29,1),4),INDEX('Federal Tax Tables New'!$A$33:$D$40,MATCH(AH96,'Federal Tax Tables New'!$A$33:$A$40,1),4)),0)))</f>
        <v/>
      </c>
      <c r="AL96" s="51" t="str">
        <f t="shared" si="16"/>
        <v/>
      </c>
      <c r="AM96" s="51" t="str">
        <f>IF(OR(ISBLANK($A96),$A96=""),"",CHOOSE(Z96,INDEX('Employee Register'!Q:Q,MATCH($A96,'Employee Register'!A:A,0))*'Federal Tax Tables New'!$H$5+INDEX('Employee Register'!R:R,MATCH($A96,'Employee Register'!A:A,0))*'Federal Tax Tables New'!$H$6,0))</f>
        <v/>
      </c>
      <c r="AN96" s="51" t="str">
        <f t="shared" si="13"/>
        <v/>
      </c>
      <c r="AO96" s="139" t="str">
        <f>IF(OR(ISBLANK($A96),$A96=""),"",IF(OR(M96=0,AA96=1),0,CHOOSE(Z96,INDEX('Employee Register'!T:T,MATCH($A96,'Employee Register'!A:A,0)),INDEX('Employee Register'!N:N,MATCH($A96,'Employee Register'!A:A,0)))))</f>
        <v/>
      </c>
      <c r="AP96" s="51" t="str">
        <f>IF(OR(ISBLANK($A96),$A96=""),"",CHOOSE(AC96,0,(M96-O96)*Settings!$B$18))</f>
        <v/>
      </c>
      <c r="AQ96" s="84" t="str">
        <f t="shared" si="14"/>
        <v/>
      </c>
      <c r="AS96" s="113"/>
    </row>
    <row r="97" spans="1:45" s="204" customFormat="1" ht="15" customHeight="1" x14ac:dyDescent="0.2">
      <c r="A97" s="82"/>
      <c r="B97" s="50" t="str">
        <f>IF(OR(ISBLANK($A97),$A97=""),"",INDEX('Employee Register'!B:B,MATCH($A97,'Employee Register'!A:A,0),1))</f>
        <v/>
      </c>
      <c r="C97" s="46"/>
      <c r="D97" s="46"/>
      <c r="E97" s="29"/>
      <c r="F97" s="29"/>
      <c r="G97" s="29"/>
      <c r="H97" s="29"/>
      <c r="I97" s="47"/>
      <c r="J97" s="48"/>
      <c r="K97" s="48"/>
      <c r="L97" s="48"/>
      <c r="M97" s="83" t="str">
        <f>IF(OR(ISBLANK($A97),$A97=""),"",SUM($E97:$H97)*INDEX('Employee Register'!G:G,MATCH($A97,'Employee Register'!A:A,0),1)+IF(OR($X97,ISBLANK($X97)),$I97,0)*INDEX('Employee Register'!H:H,MATCH($A97,'Employee Register'!A:A,0),1)+J97)</f>
        <v/>
      </c>
      <c r="N97" s="83" t="str">
        <f>IF(OR(ISBLANK($A97),$A97=""),"",(M97-J97)*INDEX('Employee Register'!U:U,MATCH($A97,'Employee Register'!A:A,0),1))</f>
        <v/>
      </c>
      <c r="O97" s="142" t="str">
        <f>IF(OR(ISBLANK($A97),$A97=""),"",IF(M97=0,0,INDEX('Employee Register'!V:V,MATCH($A97,'Employee Register'!A:A,0),1)))</f>
        <v/>
      </c>
      <c r="P97" s="142" t="str">
        <f>IF(OR(ISBLANK($A97),$A97=""),"",IF(M97=0,0,INDEX('Employee Register'!W:W,MATCH($A97,'Employee Register'!A:A,0),1)+K97))</f>
        <v/>
      </c>
      <c r="Q97" s="83" t="str">
        <f t="shared" si="11"/>
        <v/>
      </c>
      <c r="R97" s="83" t="str">
        <f>IF(OR(ISBLANK($A97),$A97=""),"",INDEX('Employee Register'!Y:Y,MATCH($A97,'Employee Register'!A:A,0))*$Y97)</f>
        <v/>
      </c>
      <c r="S97" s="83" t="str">
        <f>IF(OR(ISBLANK($A97),$A97=""),"",INDEX('Employee Register'!Z:Z,MATCH($A97,'Employee Register'!A:A,0))*$Y97)</f>
        <v/>
      </c>
      <c r="T97" s="83" t="str">
        <f>IF(OR(ISBLANK($A97),$A97=""),"",IF(SUMIF($A$6:$A97,A97,$AP$6:$AP97)&lt;='Federal Tax Tables New'!$N$5,AP97,IF('Federal Tax Tables New'!$N$5-SUMIF($A$6:$A97,A97,$AP$6:$AP97)+AP97&lt;=0,0,'Federal Tax Tables New'!$N$5-SUMIF($A$6:$A97,A97,$AP$6:$AP97)+AP97)))</f>
        <v/>
      </c>
      <c r="U97" s="83" t="str">
        <f>IF(OR(ISBLANK($A97),$A97=""),"",CHOOSE(AC97,0,$M97*Settings!$B$19))</f>
        <v/>
      </c>
      <c r="V97" s="142" t="str">
        <f>IF(OR(ISBLANK($A97),$A97=""),"",IF(M97=0,0,INDEX('Employee Register'!$AA:$AA,MATCH($A97,'Employee Register'!$A:$A,0),1)))</f>
        <v/>
      </c>
      <c r="W97" s="142" t="str">
        <f>IF(OR(ISBLANK($A97),$A97=""),"",IF(M97=0,0,INDEX('Employee Register'!$AB:$AB,MATCH($A97,'Employee Register'!$A:$A,0),1)))</f>
        <v/>
      </c>
      <c r="X97" s="49" t="str">
        <f>IF(OR(ISBLANK($A97),$A97=""),"",INDEX('Employee Register'!I:I,MATCH($A97,'Employee Register'!A:A,0))="No")</f>
        <v/>
      </c>
      <c r="Y97" s="51" t="str">
        <f t="shared" si="15"/>
        <v/>
      </c>
      <c r="Z97" s="49" t="str">
        <f>IF(OR(ISBLANK($A97),$A97=""),"",MATCH(INDEX('Employee Register'!K:K,MATCH($A97,'Employee Register'!A:A,0)),Settings!$A$2:$A$3,0))</f>
        <v/>
      </c>
      <c r="AA97" s="49" t="str">
        <f>IF(OR(ISBLANK($A97),$A97=""),"",CHOOSE(Z97,MATCH(INDEX('Employee Register'!O:O,MATCH($A97,'Employee Register'!A:A,0)),Settings!$A$6:$A$9,0),MATCH(INDEX('Employee Register'!L:L,MATCH($A97,'Employee Register'!A:A,0)),Settings!$A$12:$A$15,0)))</f>
        <v/>
      </c>
      <c r="AB97" s="49" t="str">
        <f>IF(OR(ISBLANK($A97),$A97=""),"",CHOOSE(Z97,MATCH(INDEX('Employee Register'!P:P,MATCH($A97,'Employee Register'!A:A,0)),Settings!$A$22:$A$23,0),0))</f>
        <v/>
      </c>
      <c r="AC97" s="49" t="str">
        <f>IF(OR(ISBLANK($A97),$A97=""),"",MATCH(INDEX('Employee Register'!X:X,MATCH($A97,'Employee Register'!A:A,0)),Settings!$A$26:$A$27,0))</f>
        <v/>
      </c>
      <c r="AD97" s="49" t="str">
        <f>IF(OR(ISBLANK($A97),$A97=""),"",IF(Z97=2,INDEX('Employee Register'!M:M,MATCH($A97,'Employee Register'!A:A,0)),0))</f>
        <v/>
      </c>
      <c r="AE97" s="78" t="str">
        <f>IF(OR(ISBLANK($A97),$A97=""),"",$AD97*INDEX('Federal Tax Tables New'!$B$56:$B$63,MATCH(INDEX('Employee Register'!J:J,MATCH($A97,'Employee Register'!A:A,0)),'Federal Tax Tables New'!$A$56:$A$63,0),1))</f>
        <v/>
      </c>
      <c r="AF97" s="51" t="str">
        <f t="shared" si="12"/>
        <v/>
      </c>
      <c r="AG97" s="49" t="str">
        <f>IF(OR(ISBLANK($A97),$A97=""),"",INDEX('Federal Tax Tables New'!$C$56:$C$63,MATCH(INDEX('Employee Register'!J:J,MATCH($A97,'Employee Register'!A:A,0)),'Federal Tax Tables New'!$A$56:$A$63,0),1))</f>
        <v/>
      </c>
      <c r="AH97" s="139" t="str">
        <f>IF(OR(ISBLANK($A97),$A97=""),"",IF(AF97&lt;CHOOSE(Z97,INDEX('Employee Register'!S:S,MATCH($A97,'Employee Register'!A:A,0)),0),0,AF97*AG97-CHOOSE(Z97,INDEX('Employee Register'!S:S,MATCH($A97,'Employee Register'!A:A,0))*AG97,0)))</f>
        <v/>
      </c>
      <c r="AI97" s="51" t="str">
        <f>IF(OR(ISBLANK($A97),$A97=""),"",MAX(IF($Z97=1,CHOOSE(AB97,CHOOSE(AA97,0,INDEX('Federal Tax Tables New'!$F$33:$I$40,MATCH(AH97,'Federal Tax Tables New'!$F$33:$F$40,1),1),INDEX('Federal Tax Tables New'!$F$22:$I$29,MATCH(AH97,'Federal Tax Tables New'!$F$22:$F$29,1),1),INDEX('Federal Tax Tables New'!$F$44:$I$51,MATCH(AH97,'Federal Tax Tables New'!$F$44:$F$51,1),1)),CHOOSE(AA97,0,INDEX('Federal Tax Tables New'!$K$33:$N$40,MATCH(AH97,'Federal Tax Tables New'!$K$33:$K$40,1),1),INDEX('Federal Tax Tables New'!$K$22:$N$29,MATCH(AH97,'Federal Tax Tables New'!$K$22:$K$29,1),1),INDEX('Federal Tax Tables New'!$K$44:$N$51,MATCH(AH97,'Federal Tax Tables New'!$K$44:$K$51,1),1))),0),IF($Z97=2,CHOOSE(AA97,0,INDEX('Federal Tax Tables New'!$A$33:$D$40,MATCH(AH97,'Federal Tax Tables New'!$A$33:$A$40,1),1),INDEX('Federal Tax Tables New'!$A$22:$D$29,MATCH(AH97,'Federal Tax Tables New'!$A$22:$A$29,1),1),INDEX('Federal Tax Tables New'!$A$33:$D$40,MATCH(AH97,'Federal Tax Tables New'!$A$33:$A$40,1),1)),0)))</f>
        <v/>
      </c>
      <c r="AJ97" s="51" t="str">
        <f>IF(OR(ISBLANK($A97),$A97=""),"",MAX(IF($Z97=1,CHOOSE(AB97,CHOOSE(AA97,0,INDEX('Federal Tax Tables New'!$F$33:$I$40,MATCH(AH97,'Federal Tax Tables New'!$F$33:$F$40,1),3),INDEX('Federal Tax Tables New'!$F$22:$I$29,MATCH(AH97,'Federal Tax Tables New'!$F$22:$F$29,1),3),INDEX('Federal Tax Tables New'!$F$44:$I$51,MATCH(AH97,'Federal Tax Tables New'!$F$44:$F$51,1),3)),CHOOSE(AA97,0,INDEX('Federal Tax Tables New'!$K$33:$N$40,MATCH(AH97,'Federal Tax Tables New'!$K$33:$K$40,1),3),INDEX('Federal Tax Tables New'!$K$22:$N$29,MATCH(AH97,'Federal Tax Tables New'!$K$22:$K$29,1),3),INDEX('Federal Tax Tables New'!$K$44:$N$51,MATCH(AH97,'Federal Tax Tables New'!$K$44:$K$51,1),3))),0),IF($Z97=2,CHOOSE(AA97,0,INDEX('Federal Tax Tables New'!$A$33:$D$40,MATCH(AH97,'Federal Tax Tables New'!$A$33:$A$40,1),3),INDEX('Federal Tax Tables New'!$A$22:$D$29,MATCH(AH97,'Federal Tax Tables New'!$A$22:$A$29,1),3),INDEX('Federal Tax Tables New'!$A$33:$D$40,MATCH(AH97,'Federal Tax Tables New'!$A$33:$A$40,1),3)),0)))</f>
        <v/>
      </c>
      <c r="AK97" s="79" t="str">
        <f>IF(OR(ISBLANK($A97),$A97=""),"",MAX(IF($Z97=1,CHOOSE(AB97,CHOOSE(AA97,0,INDEX('Federal Tax Tables New'!$F$33:$I$40,MATCH(AH97,'Federal Tax Tables New'!$F$33:$F$40,1),4),INDEX('Federal Tax Tables New'!$F$22:$I$29,MATCH(AH97,'Federal Tax Tables New'!$F$22:$F$29,1),4),INDEX('Federal Tax Tables New'!$F$44:$I$51,MATCH(AH97,'Federal Tax Tables New'!$F$44:$F$51,1),4)),CHOOSE(AA97,0,INDEX('Federal Tax Tables New'!$K$33:$N$40,MATCH(AH97,'Federal Tax Tables New'!$K$33:$K$40,1),4),INDEX('Federal Tax Tables New'!$K$22:$N$29,MATCH(AH97,'Federal Tax Tables New'!$K$22:$K$29,1),4),INDEX('Federal Tax Tables New'!$K$44:$N$51,MATCH(AH97,'Federal Tax Tables New'!$K$44:$K$51,1),4))),0),IF($Z97=2,CHOOSE(AA97,0,INDEX('Federal Tax Tables New'!$A$33:$D$40,MATCH(AH97,'Federal Tax Tables New'!$A$33:$A$40,1),4),INDEX('Federal Tax Tables New'!$A$22:$D$29,MATCH(AH97,'Federal Tax Tables New'!$A$22:$A$29,1),4),INDEX('Federal Tax Tables New'!$A$33:$D$40,MATCH(AH97,'Federal Tax Tables New'!$A$33:$A$40,1),4)),0)))</f>
        <v/>
      </c>
      <c r="AL97" s="51" t="str">
        <f t="shared" si="16"/>
        <v/>
      </c>
      <c r="AM97" s="51" t="str">
        <f>IF(OR(ISBLANK($A97),$A97=""),"",CHOOSE(Z97,INDEX('Employee Register'!Q:Q,MATCH($A97,'Employee Register'!A:A,0))*'Federal Tax Tables New'!$H$5+INDEX('Employee Register'!R:R,MATCH($A97,'Employee Register'!A:A,0))*'Federal Tax Tables New'!$H$6,0))</f>
        <v/>
      </c>
      <c r="AN97" s="51" t="str">
        <f t="shared" si="13"/>
        <v/>
      </c>
      <c r="AO97" s="139" t="str">
        <f>IF(OR(ISBLANK($A97),$A97=""),"",IF(OR(M97=0,AA97=1),0,CHOOSE(Z97,INDEX('Employee Register'!T:T,MATCH($A97,'Employee Register'!A:A,0)),INDEX('Employee Register'!N:N,MATCH($A97,'Employee Register'!A:A,0)))))</f>
        <v/>
      </c>
      <c r="AP97" s="51" t="str">
        <f>IF(OR(ISBLANK($A97),$A97=""),"",CHOOSE(AC97,0,(M97-O97)*Settings!$B$18))</f>
        <v/>
      </c>
      <c r="AQ97" s="84" t="str">
        <f t="shared" si="14"/>
        <v/>
      </c>
      <c r="AS97" s="113"/>
    </row>
    <row r="98" spans="1:45" s="204" customFormat="1" ht="15" customHeight="1" x14ac:dyDescent="0.2">
      <c r="A98" s="82"/>
      <c r="B98" s="50" t="str">
        <f>IF(OR(ISBLANK($A98),$A98=""),"",INDEX('Employee Register'!B:B,MATCH($A98,'Employee Register'!A:A,0),1))</f>
        <v/>
      </c>
      <c r="C98" s="46"/>
      <c r="D98" s="46"/>
      <c r="E98" s="29"/>
      <c r="F98" s="29"/>
      <c r="G98" s="29"/>
      <c r="H98" s="29"/>
      <c r="I98" s="47"/>
      <c r="J98" s="48"/>
      <c r="K98" s="48"/>
      <c r="L98" s="48"/>
      <c r="M98" s="83" t="str">
        <f>IF(OR(ISBLANK($A98),$A98=""),"",SUM($E98:$H98)*INDEX('Employee Register'!G:G,MATCH($A98,'Employee Register'!A:A,0),1)+IF(OR($X98,ISBLANK($X98)),$I98,0)*INDEX('Employee Register'!H:H,MATCH($A98,'Employee Register'!A:A,0),1)+J98)</f>
        <v/>
      </c>
      <c r="N98" s="83" t="str">
        <f>IF(OR(ISBLANK($A98),$A98=""),"",(M98-J98)*INDEX('Employee Register'!U:U,MATCH($A98,'Employee Register'!A:A,0),1))</f>
        <v/>
      </c>
      <c r="O98" s="142" t="str">
        <f>IF(OR(ISBLANK($A98),$A98=""),"",IF(M98=0,0,INDEX('Employee Register'!V:V,MATCH($A98,'Employee Register'!A:A,0),1)))</f>
        <v/>
      </c>
      <c r="P98" s="142" t="str">
        <f>IF(OR(ISBLANK($A98),$A98=""),"",IF(M98=0,0,INDEX('Employee Register'!W:W,MATCH($A98,'Employee Register'!A:A,0),1)+K98))</f>
        <v/>
      </c>
      <c r="Q98" s="83" t="str">
        <f t="shared" si="11"/>
        <v/>
      </c>
      <c r="R98" s="83" t="str">
        <f>IF(OR(ISBLANK($A98),$A98=""),"",INDEX('Employee Register'!Y:Y,MATCH($A98,'Employee Register'!A:A,0))*$Y98)</f>
        <v/>
      </c>
      <c r="S98" s="83" t="str">
        <f>IF(OR(ISBLANK($A98),$A98=""),"",INDEX('Employee Register'!Z:Z,MATCH($A98,'Employee Register'!A:A,0))*$Y98)</f>
        <v/>
      </c>
      <c r="T98" s="83" t="str">
        <f>IF(OR(ISBLANK($A98),$A98=""),"",IF(SUMIF($A$6:$A98,A98,$AP$6:$AP98)&lt;='Federal Tax Tables New'!$N$5,AP98,IF('Federal Tax Tables New'!$N$5-SUMIF($A$6:$A98,A98,$AP$6:$AP98)+AP98&lt;=0,0,'Federal Tax Tables New'!$N$5-SUMIF($A$6:$A98,A98,$AP$6:$AP98)+AP98)))</f>
        <v/>
      </c>
      <c r="U98" s="83" t="str">
        <f>IF(OR(ISBLANK($A98),$A98=""),"",CHOOSE(AC98,0,$M98*Settings!$B$19))</f>
        <v/>
      </c>
      <c r="V98" s="142" t="str">
        <f>IF(OR(ISBLANK($A98),$A98=""),"",IF(M98=0,0,INDEX('Employee Register'!$AA:$AA,MATCH($A98,'Employee Register'!$A:$A,0),1)))</f>
        <v/>
      </c>
      <c r="W98" s="142" t="str">
        <f>IF(OR(ISBLANK($A98),$A98=""),"",IF(M98=0,0,INDEX('Employee Register'!$AB:$AB,MATCH($A98,'Employee Register'!$A:$A,0),1)))</f>
        <v/>
      </c>
      <c r="X98" s="49" t="str">
        <f>IF(OR(ISBLANK($A98),$A98=""),"",INDEX('Employee Register'!I:I,MATCH($A98,'Employee Register'!A:A,0))="No")</f>
        <v/>
      </c>
      <c r="Y98" s="51" t="str">
        <f t="shared" si="15"/>
        <v/>
      </c>
      <c r="Z98" s="49" t="str">
        <f>IF(OR(ISBLANK($A98),$A98=""),"",MATCH(INDEX('Employee Register'!K:K,MATCH($A98,'Employee Register'!A:A,0)),Settings!$A$2:$A$3,0))</f>
        <v/>
      </c>
      <c r="AA98" s="49" t="str">
        <f>IF(OR(ISBLANK($A98),$A98=""),"",CHOOSE(Z98,MATCH(INDEX('Employee Register'!O:O,MATCH($A98,'Employee Register'!A:A,0)),Settings!$A$6:$A$9,0),MATCH(INDEX('Employee Register'!L:L,MATCH($A98,'Employee Register'!A:A,0)),Settings!$A$12:$A$15,0)))</f>
        <v/>
      </c>
      <c r="AB98" s="49" t="str">
        <f>IF(OR(ISBLANK($A98),$A98=""),"",CHOOSE(Z98,MATCH(INDEX('Employee Register'!P:P,MATCH($A98,'Employee Register'!A:A,0)),Settings!$A$22:$A$23,0),0))</f>
        <v/>
      </c>
      <c r="AC98" s="49" t="str">
        <f>IF(OR(ISBLANK($A98),$A98=""),"",MATCH(INDEX('Employee Register'!X:X,MATCH($A98,'Employee Register'!A:A,0)),Settings!$A$26:$A$27,0))</f>
        <v/>
      </c>
      <c r="AD98" s="49" t="str">
        <f>IF(OR(ISBLANK($A98),$A98=""),"",IF(Z98=2,INDEX('Employee Register'!M:M,MATCH($A98,'Employee Register'!A:A,0)),0))</f>
        <v/>
      </c>
      <c r="AE98" s="78" t="str">
        <f>IF(OR(ISBLANK($A98),$A98=""),"",$AD98*INDEX('Federal Tax Tables New'!$B$56:$B$63,MATCH(INDEX('Employee Register'!J:J,MATCH($A98,'Employee Register'!A:A,0)),'Federal Tax Tables New'!$A$56:$A$63,0),1))</f>
        <v/>
      </c>
      <c r="AF98" s="51" t="str">
        <f t="shared" si="12"/>
        <v/>
      </c>
      <c r="AG98" s="49" t="str">
        <f>IF(OR(ISBLANK($A98),$A98=""),"",INDEX('Federal Tax Tables New'!$C$56:$C$63,MATCH(INDEX('Employee Register'!J:J,MATCH($A98,'Employee Register'!A:A,0)),'Federal Tax Tables New'!$A$56:$A$63,0),1))</f>
        <v/>
      </c>
      <c r="AH98" s="139" t="str">
        <f>IF(OR(ISBLANK($A98),$A98=""),"",IF(AF98&lt;CHOOSE(Z98,INDEX('Employee Register'!S:S,MATCH($A98,'Employee Register'!A:A,0)),0),0,AF98*AG98-CHOOSE(Z98,INDEX('Employee Register'!S:S,MATCH($A98,'Employee Register'!A:A,0))*AG98,0)))</f>
        <v/>
      </c>
      <c r="AI98" s="51" t="str">
        <f>IF(OR(ISBLANK($A98),$A98=""),"",MAX(IF($Z98=1,CHOOSE(AB98,CHOOSE(AA98,0,INDEX('Federal Tax Tables New'!$F$33:$I$40,MATCH(AH98,'Federal Tax Tables New'!$F$33:$F$40,1),1),INDEX('Federal Tax Tables New'!$F$22:$I$29,MATCH(AH98,'Federal Tax Tables New'!$F$22:$F$29,1),1),INDEX('Federal Tax Tables New'!$F$44:$I$51,MATCH(AH98,'Federal Tax Tables New'!$F$44:$F$51,1),1)),CHOOSE(AA98,0,INDEX('Federal Tax Tables New'!$K$33:$N$40,MATCH(AH98,'Federal Tax Tables New'!$K$33:$K$40,1),1),INDEX('Federal Tax Tables New'!$K$22:$N$29,MATCH(AH98,'Federal Tax Tables New'!$K$22:$K$29,1),1),INDEX('Federal Tax Tables New'!$K$44:$N$51,MATCH(AH98,'Federal Tax Tables New'!$K$44:$K$51,1),1))),0),IF($Z98=2,CHOOSE(AA98,0,INDEX('Federal Tax Tables New'!$A$33:$D$40,MATCH(AH98,'Federal Tax Tables New'!$A$33:$A$40,1),1),INDEX('Federal Tax Tables New'!$A$22:$D$29,MATCH(AH98,'Federal Tax Tables New'!$A$22:$A$29,1),1),INDEX('Federal Tax Tables New'!$A$33:$D$40,MATCH(AH98,'Federal Tax Tables New'!$A$33:$A$40,1),1)),0)))</f>
        <v/>
      </c>
      <c r="AJ98" s="51" t="str">
        <f>IF(OR(ISBLANK($A98),$A98=""),"",MAX(IF($Z98=1,CHOOSE(AB98,CHOOSE(AA98,0,INDEX('Federal Tax Tables New'!$F$33:$I$40,MATCH(AH98,'Federal Tax Tables New'!$F$33:$F$40,1),3),INDEX('Federal Tax Tables New'!$F$22:$I$29,MATCH(AH98,'Federal Tax Tables New'!$F$22:$F$29,1),3),INDEX('Federal Tax Tables New'!$F$44:$I$51,MATCH(AH98,'Federal Tax Tables New'!$F$44:$F$51,1),3)),CHOOSE(AA98,0,INDEX('Federal Tax Tables New'!$K$33:$N$40,MATCH(AH98,'Federal Tax Tables New'!$K$33:$K$40,1),3),INDEX('Federal Tax Tables New'!$K$22:$N$29,MATCH(AH98,'Federal Tax Tables New'!$K$22:$K$29,1),3),INDEX('Federal Tax Tables New'!$K$44:$N$51,MATCH(AH98,'Federal Tax Tables New'!$K$44:$K$51,1),3))),0),IF($Z98=2,CHOOSE(AA98,0,INDEX('Federal Tax Tables New'!$A$33:$D$40,MATCH(AH98,'Federal Tax Tables New'!$A$33:$A$40,1),3),INDEX('Federal Tax Tables New'!$A$22:$D$29,MATCH(AH98,'Federal Tax Tables New'!$A$22:$A$29,1),3),INDEX('Federal Tax Tables New'!$A$33:$D$40,MATCH(AH98,'Federal Tax Tables New'!$A$33:$A$40,1),3)),0)))</f>
        <v/>
      </c>
      <c r="AK98" s="79" t="str">
        <f>IF(OR(ISBLANK($A98),$A98=""),"",MAX(IF($Z98=1,CHOOSE(AB98,CHOOSE(AA98,0,INDEX('Federal Tax Tables New'!$F$33:$I$40,MATCH(AH98,'Federal Tax Tables New'!$F$33:$F$40,1),4),INDEX('Federal Tax Tables New'!$F$22:$I$29,MATCH(AH98,'Federal Tax Tables New'!$F$22:$F$29,1),4),INDEX('Federal Tax Tables New'!$F$44:$I$51,MATCH(AH98,'Federal Tax Tables New'!$F$44:$F$51,1),4)),CHOOSE(AA98,0,INDEX('Federal Tax Tables New'!$K$33:$N$40,MATCH(AH98,'Federal Tax Tables New'!$K$33:$K$40,1),4),INDEX('Federal Tax Tables New'!$K$22:$N$29,MATCH(AH98,'Federal Tax Tables New'!$K$22:$K$29,1),4),INDEX('Federal Tax Tables New'!$K$44:$N$51,MATCH(AH98,'Federal Tax Tables New'!$K$44:$K$51,1),4))),0),IF($Z98=2,CHOOSE(AA98,0,INDEX('Federal Tax Tables New'!$A$33:$D$40,MATCH(AH98,'Federal Tax Tables New'!$A$33:$A$40,1),4),INDEX('Federal Tax Tables New'!$A$22:$D$29,MATCH(AH98,'Federal Tax Tables New'!$A$22:$A$29,1),4),INDEX('Federal Tax Tables New'!$A$33:$D$40,MATCH(AH98,'Federal Tax Tables New'!$A$33:$A$40,1),4)),0)))</f>
        <v/>
      </c>
      <c r="AL98" s="51" t="str">
        <f t="shared" si="16"/>
        <v/>
      </c>
      <c r="AM98" s="51" t="str">
        <f>IF(OR(ISBLANK($A98),$A98=""),"",CHOOSE(Z98,INDEX('Employee Register'!Q:Q,MATCH($A98,'Employee Register'!A:A,0))*'Federal Tax Tables New'!$H$5+INDEX('Employee Register'!R:R,MATCH($A98,'Employee Register'!A:A,0))*'Federal Tax Tables New'!$H$6,0))</f>
        <v/>
      </c>
      <c r="AN98" s="51" t="str">
        <f t="shared" si="13"/>
        <v/>
      </c>
      <c r="AO98" s="139" t="str">
        <f>IF(OR(ISBLANK($A98),$A98=""),"",IF(OR(M98=0,AA98=1),0,CHOOSE(Z98,INDEX('Employee Register'!T:T,MATCH($A98,'Employee Register'!A:A,0)),INDEX('Employee Register'!N:N,MATCH($A98,'Employee Register'!A:A,0)))))</f>
        <v/>
      </c>
      <c r="AP98" s="51" t="str">
        <f>IF(OR(ISBLANK($A98),$A98=""),"",CHOOSE(AC98,0,(M98-O98)*Settings!$B$18))</f>
        <v/>
      </c>
      <c r="AQ98" s="84" t="str">
        <f t="shared" si="14"/>
        <v/>
      </c>
      <c r="AS98" s="113"/>
    </row>
    <row r="99" spans="1:45" s="204" customFormat="1" ht="15" customHeight="1" x14ac:dyDescent="0.2">
      <c r="A99" s="82"/>
      <c r="B99" s="50" t="str">
        <f>IF(OR(ISBLANK($A99),$A99=""),"",INDEX('Employee Register'!B:B,MATCH($A99,'Employee Register'!A:A,0),1))</f>
        <v/>
      </c>
      <c r="C99" s="46"/>
      <c r="D99" s="46"/>
      <c r="E99" s="29"/>
      <c r="F99" s="29"/>
      <c r="G99" s="29"/>
      <c r="H99" s="29"/>
      <c r="I99" s="47"/>
      <c r="J99" s="48"/>
      <c r="K99" s="48"/>
      <c r="L99" s="48"/>
      <c r="M99" s="83" t="str">
        <f>IF(OR(ISBLANK($A99),$A99=""),"",SUM($E99:$H99)*INDEX('Employee Register'!G:G,MATCH($A99,'Employee Register'!A:A,0),1)+IF(OR($X99,ISBLANK($X99)),$I99,0)*INDEX('Employee Register'!H:H,MATCH($A99,'Employee Register'!A:A,0),1)+J99)</f>
        <v/>
      </c>
      <c r="N99" s="83" t="str">
        <f>IF(OR(ISBLANK($A99),$A99=""),"",(M99-J99)*INDEX('Employee Register'!U:U,MATCH($A99,'Employee Register'!A:A,0),1))</f>
        <v/>
      </c>
      <c r="O99" s="142" t="str">
        <f>IF(OR(ISBLANK($A99),$A99=""),"",IF(M99=0,0,INDEX('Employee Register'!V:V,MATCH($A99,'Employee Register'!A:A,0),1)))</f>
        <v/>
      </c>
      <c r="P99" s="142" t="str">
        <f>IF(OR(ISBLANK($A99),$A99=""),"",IF(M99=0,0,INDEX('Employee Register'!W:W,MATCH($A99,'Employee Register'!A:A,0),1)+K99))</f>
        <v/>
      </c>
      <c r="Q99" s="83" t="str">
        <f t="shared" si="11"/>
        <v/>
      </c>
      <c r="R99" s="83" t="str">
        <f>IF(OR(ISBLANK($A99),$A99=""),"",INDEX('Employee Register'!Y:Y,MATCH($A99,'Employee Register'!A:A,0))*$Y99)</f>
        <v/>
      </c>
      <c r="S99" s="83" t="str">
        <f>IF(OR(ISBLANK($A99),$A99=""),"",INDEX('Employee Register'!Z:Z,MATCH($A99,'Employee Register'!A:A,0))*$Y99)</f>
        <v/>
      </c>
      <c r="T99" s="83" t="str">
        <f>IF(OR(ISBLANK($A99),$A99=""),"",IF(SUMIF($A$6:$A99,A99,$AP$6:$AP99)&lt;='Federal Tax Tables New'!$N$5,AP99,IF('Federal Tax Tables New'!$N$5-SUMIF($A$6:$A99,A99,$AP$6:$AP99)+AP99&lt;=0,0,'Federal Tax Tables New'!$N$5-SUMIF($A$6:$A99,A99,$AP$6:$AP99)+AP99)))</f>
        <v/>
      </c>
      <c r="U99" s="83" t="str">
        <f>IF(OR(ISBLANK($A99),$A99=""),"",CHOOSE(AC99,0,$M99*Settings!$B$19))</f>
        <v/>
      </c>
      <c r="V99" s="142" t="str">
        <f>IF(OR(ISBLANK($A99),$A99=""),"",IF(M99=0,0,INDEX('Employee Register'!$AA:$AA,MATCH($A99,'Employee Register'!$A:$A,0),1)))</f>
        <v/>
      </c>
      <c r="W99" s="142" t="str">
        <f>IF(OR(ISBLANK($A99),$A99=""),"",IF(M99=0,0,INDEX('Employee Register'!$AB:$AB,MATCH($A99,'Employee Register'!$A:$A,0),1)))</f>
        <v/>
      </c>
      <c r="X99" s="49" t="str">
        <f>IF(OR(ISBLANK($A99),$A99=""),"",INDEX('Employee Register'!I:I,MATCH($A99,'Employee Register'!A:A,0))="No")</f>
        <v/>
      </c>
      <c r="Y99" s="51" t="str">
        <f t="shared" si="15"/>
        <v/>
      </c>
      <c r="Z99" s="49" t="str">
        <f>IF(OR(ISBLANK($A99),$A99=""),"",MATCH(INDEX('Employee Register'!K:K,MATCH($A99,'Employee Register'!A:A,0)),Settings!$A$2:$A$3,0))</f>
        <v/>
      </c>
      <c r="AA99" s="49" t="str">
        <f>IF(OR(ISBLANK($A99),$A99=""),"",CHOOSE(Z99,MATCH(INDEX('Employee Register'!O:O,MATCH($A99,'Employee Register'!A:A,0)),Settings!$A$6:$A$9,0),MATCH(INDEX('Employee Register'!L:L,MATCH($A99,'Employee Register'!A:A,0)),Settings!$A$12:$A$15,0)))</f>
        <v/>
      </c>
      <c r="AB99" s="49" t="str">
        <f>IF(OR(ISBLANK($A99),$A99=""),"",CHOOSE(Z99,MATCH(INDEX('Employee Register'!P:P,MATCH($A99,'Employee Register'!A:A,0)),Settings!$A$22:$A$23,0),0))</f>
        <v/>
      </c>
      <c r="AC99" s="49" t="str">
        <f>IF(OR(ISBLANK($A99),$A99=""),"",MATCH(INDEX('Employee Register'!X:X,MATCH($A99,'Employee Register'!A:A,0)),Settings!$A$26:$A$27,0))</f>
        <v/>
      </c>
      <c r="AD99" s="49" t="str">
        <f>IF(OR(ISBLANK($A99),$A99=""),"",IF(Z99=2,INDEX('Employee Register'!M:M,MATCH($A99,'Employee Register'!A:A,0)),0))</f>
        <v/>
      </c>
      <c r="AE99" s="78" t="str">
        <f>IF(OR(ISBLANK($A99),$A99=""),"",$AD99*INDEX('Federal Tax Tables New'!$B$56:$B$63,MATCH(INDEX('Employee Register'!J:J,MATCH($A99,'Employee Register'!A:A,0)),'Federal Tax Tables New'!$A$56:$A$63,0),1))</f>
        <v/>
      </c>
      <c r="AF99" s="51" t="str">
        <f t="shared" si="12"/>
        <v/>
      </c>
      <c r="AG99" s="49" t="str">
        <f>IF(OR(ISBLANK($A99),$A99=""),"",INDEX('Federal Tax Tables New'!$C$56:$C$63,MATCH(INDEX('Employee Register'!J:J,MATCH($A99,'Employee Register'!A:A,0)),'Federal Tax Tables New'!$A$56:$A$63,0),1))</f>
        <v/>
      </c>
      <c r="AH99" s="139" t="str">
        <f>IF(OR(ISBLANK($A99),$A99=""),"",IF(AF99&lt;CHOOSE(Z99,INDEX('Employee Register'!S:S,MATCH($A99,'Employee Register'!A:A,0)),0),0,AF99*AG99-CHOOSE(Z99,INDEX('Employee Register'!S:S,MATCH($A99,'Employee Register'!A:A,0))*AG99,0)))</f>
        <v/>
      </c>
      <c r="AI99" s="51" t="str">
        <f>IF(OR(ISBLANK($A99),$A99=""),"",MAX(IF($Z99=1,CHOOSE(AB99,CHOOSE(AA99,0,INDEX('Federal Tax Tables New'!$F$33:$I$40,MATCH(AH99,'Federal Tax Tables New'!$F$33:$F$40,1),1),INDEX('Federal Tax Tables New'!$F$22:$I$29,MATCH(AH99,'Federal Tax Tables New'!$F$22:$F$29,1),1),INDEX('Federal Tax Tables New'!$F$44:$I$51,MATCH(AH99,'Federal Tax Tables New'!$F$44:$F$51,1),1)),CHOOSE(AA99,0,INDEX('Federal Tax Tables New'!$K$33:$N$40,MATCH(AH99,'Federal Tax Tables New'!$K$33:$K$40,1),1),INDEX('Federal Tax Tables New'!$K$22:$N$29,MATCH(AH99,'Federal Tax Tables New'!$K$22:$K$29,1),1),INDEX('Federal Tax Tables New'!$K$44:$N$51,MATCH(AH99,'Federal Tax Tables New'!$K$44:$K$51,1),1))),0),IF($Z99=2,CHOOSE(AA99,0,INDEX('Federal Tax Tables New'!$A$33:$D$40,MATCH(AH99,'Federal Tax Tables New'!$A$33:$A$40,1),1),INDEX('Federal Tax Tables New'!$A$22:$D$29,MATCH(AH99,'Federal Tax Tables New'!$A$22:$A$29,1),1),INDEX('Federal Tax Tables New'!$A$33:$D$40,MATCH(AH99,'Federal Tax Tables New'!$A$33:$A$40,1),1)),0)))</f>
        <v/>
      </c>
      <c r="AJ99" s="51" t="str">
        <f>IF(OR(ISBLANK($A99),$A99=""),"",MAX(IF($Z99=1,CHOOSE(AB99,CHOOSE(AA99,0,INDEX('Federal Tax Tables New'!$F$33:$I$40,MATCH(AH99,'Federal Tax Tables New'!$F$33:$F$40,1),3),INDEX('Federal Tax Tables New'!$F$22:$I$29,MATCH(AH99,'Federal Tax Tables New'!$F$22:$F$29,1),3),INDEX('Federal Tax Tables New'!$F$44:$I$51,MATCH(AH99,'Federal Tax Tables New'!$F$44:$F$51,1),3)),CHOOSE(AA99,0,INDEX('Federal Tax Tables New'!$K$33:$N$40,MATCH(AH99,'Federal Tax Tables New'!$K$33:$K$40,1),3),INDEX('Federal Tax Tables New'!$K$22:$N$29,MATCH(AH99,'Federal Tax Tables New'!$K$22:$K$29,1),3),INDEX('Federal Tax Tables New'!$K$44:$N$51,MATCH(AH99,'Federal Tax Tables New'!$K$44:$K$51,1),3))),0),IF($Z99=2,CHOOSE(AA99,0,INDEX('Federal Tax Tables New'!$A$33:$D$40,MATCH(AH99,'Federal Tax Tables New'!$A$33:$A$40,1),3),INDEX('Federal Tax Tables New'!$A$22:$D$29,MATCH(AH99,'Federal Tax Tables New'!$A$22:$A$29,1),3),INDEX('Federal Tax Tables New'!$A$33:$D$40,MATCH(AH99,'Federal Tax Tables New'!$A$33:$A$40,1),3)),0)))</f>
        <v/>
      </c>
      <c r="AK99" s="79" t="str">
        <f>IF(OR(ISBLANK($A99),$A99=""),"",MAX(IF($Z99=1,CHOOSE(AB99,CHOOSE(AA99,0,INDEX('Federal Tax Tables New'!$F$33:$I$40,MATCH(AH99,'Federal Tax Tables New'!$F$33:$F$40,1),4),INDEX('Federal Tax Tables New'!$F$22:$I$29,MATCH(AH99,'Federal Tax Tables New'!$F$22:$F$29,1),4),INDEX('Federal Tax Tables New'!$F$44:$I$51,MATCH(AH99,'Federal Tax Tables New'!$F$44:$F$51,1),4)),CHOOSE(AA99,0,INDEX('Federal Tax Tables New'!$K$33:$N$40,MATCH(AH99,'Federal Tax Tables New'!$K$33:$K$40,1),4),INDEX('Federal Tax Tables New'!$K$22:$N$29,MATCH(AH99,'Federal Tax Tables New'!$K$22:$K$29,1),4),INDEX('Federal Tax Tables New'!$K$44:$N$51,MATCH(AH99,'Federal Tax Tables New'!$K$44:$K$51,1),4))),0),IF($Z99=2,CHOOSE(AA99,0,INDEX('Federal Tax Tables New'!$A$33:$D$40,MATCH(AH99,'Federal Tax Tables New'!$A$33:$A$40,1),4),INDEX('Federal Tax Tables New'!$A$22:$D$29,MATCH(AH99,'Federal Tax Tables New'!$A$22:$A$29,1),4),INDEX('Federal Tax Tables New'!$A$33:$D$40,MATCH(AH99,'Federal Tax Tables New'!$A$33:$A$40,1),4)),0)))</f>
        <v/>
      </c>
      <c r="AL99" s="51" t="str">
        <f t="shared" si="16"/>
        <v/>
      </c>
      <c r="AM99" s="51" t="str">
        <f>IF(OR(ISBLANK($A99),$A99=""),"",CHOOSE(Z99,INDEX('Employee Register'!Q:Q,MATCH($A99,'Employee Register'!A:A,0))*'Federal Tax Tables New'!$H$5+INDEX('Employee Register'!R:R,MATCH($A99,'Employee Register'!A:A,0))*'Federal Tax Tables New'!$H$6,0))</f>
        <v/>
      </c>
      <c r="AN99" s="51" t="str">
        <f t="shared" si="13"/>
        <v/>
      </c>
      <c r="AO99" s="139" t="str">
        <f>IF(OR(ISBLANK($A99),$A99=""),"",IF(OR(M99=0,AA99=1),0,CHOOSE(Z99,INDEX('Employee Register'!T:T,MATCH($A99,'Employee Register'!A:A,0)),INDEX('Employee Register'!N:N,MATCH($A99,'Employee Register'!A:A,0)))))</f>
        <v/>
      </c>
      <c r="AP99" s="51" t="str">
        <f>IF(OR(ISBLANK($A99),$A99=""),"",CHOOSE(AC99,0,(M99-O99)*Settings!$B$18))</f>
        <v/>
      </c>
      <c r="AQ99" s="84" t="str">
        <f t="shared" si="14"/>
        <v/>
      </c>
      <c r="AS99" s="113"/>
    </row>
    <row r="100" spans="1:45" s="204" customFormat="1" ht="15" customHeight="1" x14ac:dyDescent="0.2">
      <c r="A100" s="82"/>
      <c r="B100" s="50" t="str">
        <f>IF(OR(ISBLANK($A100),$A100=""),"",INDEX('Employee Register'!B:B,MATCH($A100,'Employee Register'!A:A,0),1))</f>
        <v/>
      </c>
      <c r="C100" s="46"/>
      <c r="D100" s="46"/>
      <c r="E100" s="29"/>
      <c r="F100" s="29"/>
      <c r="G100" s="29"/>
      <c r="H100" s="29"/>
      <c r="I100" s="47"/>
      <c r="J100" s="48"/>
      <c r="K100" s="48"/>
      <c r="L100" s="48"/>
      <c r="M100" s="83" t="str">
        <f>IF(OR(ISBLANK($A100),$A100=""),"",SUM($E100:$H100)*INDEX('Employee Register'!G:G,MATCH($A100,'Employee Register'!A:A,0),1)+IF(OR($X100,ISBLANK($X100)),$I100,0)*INDEX('Employee Register'!H:H,MATCH($A100,'Employee Register'!A:A,0),1)+J100)</f>
        <v/>
      </c>
      <c r="N100" s="83" t="str">
        <f>IF(OR(ISBLANK($A100),$A100=""),"",(M100-J100)*INDEX('Employee Register'!U:U,MATCH($A100,'Employee Register'!A:A,0),1))</f>
        <v/>
      </c>
      <c r="O100" s="142" t="str">
        <f>IF(OR(ISBLANK($A100),$A100=""),"",IF(M100=0,0,INDEX('Employee Register'!V:V,MATCH($A100,'Employee Register'!A:A,0),1)))</f>
        <v/>
      </c>
      <c r="P100" s="142" t="str">
        <f>IF(OR(ISBLANK($A100),$A100=""),"",IF(M100=0,0,INDEX('Employee Register'!W:W,MATCH($A100,'Employee Register'!A:A,0),1)+K100))</f>
        <v/>
      </c>
      <c r="Q100" s="83" t="str">
        <f t="shared" si="11"/>
        <v/>
      </c>
      <c r="R100" s="83" t="str">
        <f>IF(OR(ISBLANK($A100),$A100=""),"",INDEX('Employee Register'!Y:Y,MATCH($A100,'Employee Register'!A:A,0))*$Y100)</f>
        <v/>
      </c>
      <c r="S100" s="83" t="str">
        <f>IF(OR(ISBLANK($A100),$A100=""),"",INDEX('Employee Register'!Z:Z,MATCH($A100,'Employee Register'!A:A,0))*$Y100)</f>
        <v/>
      </c>
      <c r="T100" s="83" t="str">
        <f>IF(OR(ISBLANK($A100),$A100=""),"",IF(SUMIF($A$6:$A100,A100,$AP$6:$AP100)&lt;='Federal Tax Tables New'!$N$5,AP100,IF('Federal Tax Tables New'!$N$5-SUMIF($A$6:$A100,A100,$AP$6:$AP100)+AP100&lt;=0,0,'Federal Tax Tables New'!$N$5-SUMIF($A$6:$A100,A100,$AP$6:$AP100)+AP100)))</f>
        <v/>
      </c>
      <c r="U100" s="83" t="str">
        <f>IF(OR(ISBLANK($A100),$A100=""),"",CHOOSE(AC100,0,$M100*Settings!$B$19))</f>
        <v/>
      </c>
      <c r="V100" s="142" t="str">
        <f>IF(OR(ISBLANK($A100),$A100=""),"",IF(M100=0,0,INDEX('Employee Register'!$AA:$AA,MATCH($A100,'Employee Register'!$A:$A,0),1)))</f>
        <v/>
      </c>
      <c r="W100" s="142" t="str">
        <f>IF(OR(ISBLANK($A100),$A100=""),"",IF(M100=0,0,INDEX('Employee Register'!$AB:$AB,MATCH($A100,'Employee Register'!$A:$A,0),1)))</f>
        <v/>
      </c>
      <c r="X100" s="49" t="str">
        <f>IF(OR(ISBLANK($A100),$A100=""),"",INDEX('Employee Register'!I:I,MATCH($A100,'Employee Register'!A:A,0))="No")</f>
        <v/>
      </c>
      <c r="Y100" s="51" t="str">
        <f t="shared" si="15"/>
        <v/>
      </c>
      <c r="Z100" s="49" t="str">
        <f>IF(OR(ISBLANK($A100),$A100=""),"",MATCH(INDEX('Employee Register'!K:K,MATCH($A100,'Employee Register'!A:A,0)),Settings!$A$2:$A$3,0))</f>
        <v/>
      </c>
      <c r="AA100" s="49" t="str">
        <f>IF(OR(ISBLANK($A100),$A100=""),"",CHOOSE(Z100,MATCH(INDEX('Employee Register'!O:O,MATCH($A100,'Employee Register'!A:A,0)),Settings!$A$6:$A$9,0),MATCH(INDEX('Employee Register'!L:L,MATCH($A100,'Employee Register'!A:A,0)),Settings!$A$12:$A$15,0)))</f>
        <v/>
      </c>
      <c r="AB100" s="49" t="str">
        <f>IF(OR(ISBLANK($A100),$A100=""),"",CHOOSE(Z100,MATCH(INDEX('Employee Register'!P:P,MATCH($A100,'Employee Register'!A:A,0)),Settings!$A$22:$A$23,0),0))</f>
        <v/>
      </c>
      <c r="AC100" s="49" t="str">
        <f>IF(OR(ISBLANK($A100),$A100=""),"",MATCH(INDEX('Employee Register'!X:X,MATCH($A100,'Employee Register'!A:A,0)),Settings!$A$26:$A$27,0))</f>
        <v/>
      </c>
      <c r="AD100" s="49" t="str">
        <f>IF(OR(ISBLANK($A100),$A100=""),"",IF(Z100=2,INDEX('Employee Register'!M:M,MATCH($A100,'Employee Register'!A:A,0)),0))</f>
        <v/>
      </c>
      <c r="AE100" s="78" t="str">
        <f>IF(OR(ISBLANK($A100),$A100=""),"",$AD100*INDEX('Federal Tax Tables New'!$B$56:$B$63,MATCH(INDEX('Employee Register'!J:J,MATCH($A100,'Employee Register'!A:A,0)),'Federal Tax Tables New'!$A$56:$A$63,0),1))</f>
        <v/>
      </c>
      <c r="AF100" s="51" t="str">
        <f t="shared" si="12"/>
        <v/>
      </c>
      <c r="AG100" s="49" t="str">
        <f>IF(OR(ISBLANK($A100),$A100=""),"",INDEX('Federal Tax Tables New'!$C$56:$C$63,MATCH(INDEX('Employee Register'!J:J,MATCH($A100,'Employee Register'!A:A,0)),'Federal Tax Tables New'!$A$56:$A$63,0),1))</f>
        <v/>
      </c>
      <c r="AH100" s="139" t="str">
        <f>IF(OR(ISBLANK($A100),$A100=""),"",IF(AF100&lt;CHOOSE(Z100,INDEX('Employee Register'!S:S,MATCH($A100,'Employee Register'!A:A,0)),0),0,AF100*AG100-CHOOSE(Z100,INDEX('Employee Register'!S:S,MATCH($A100,'Employee Register'!A:A,0))*AG100,0)))</f>
        <v/>
      </c>
      <c r="AI100" s="51" t="str">
        <f>IF(OR(ISBLANK($A100),$A100=""),"",MAX(IF($Z100=1,CHOOSE(AB100,CHOOSE(AA100,0,INDEX('Federal Tax Tables New'!$F$33:$I$40,MATCH(AH100,'Federal Tax Tables New'!$F$33:$F$40,1),1),INDEX('Federal Tax Tables New'!$F$22:$I$29,MATCH(AH100,'Federal Tax Tables New'!$F$22:$F$29,1),1),INDEX('Federal Tax Tables New'!$F$44:$I$51,MATCH(AH100,'Federal Tax Tables New'!$F$44:$F$51,1),1)),CHOOSE(AA100,0,INDEX('Federal Tax Tables New'!$K$33:$N$40,MATCH(AH100,'Federal Tax Tables New'!$K$33:$K$40,1),1),INDEX('Federal Tax Tables New'!$K$22:$N$29,MATCH(AH100,'Federal Tax Tables New'!$K$22:$K$29,1),1),INDEX('Federal Tax Tables New'!$K$44:$N$51,MATCH(AH100,'Federal Tax Tables New'!$K$44:$K$51,1),1))),0),IF($Z100=2,CHOOSE(AA100,0,INDEX('Federal Tax Tables New'!$A$33:$D$40,MATCH(AH100,'Federal Tax Tables New'!$A$33:$A$40,1),1),INDEX('Federal Tax Tables New'!$A$22:$D$29,MATCH(AH100,'Federal Tax Tables New'!$A$22:$A$29,1),1),INDEX('Federal Tax Tables New'!$A$33:$D$40,MATCH(AH100,'Federal Tax Tables New'!$A$33:$A$40,1),1)),0)))</f>
        <v/>
      </c>
      <c r="AJ100" s="51" t="str">
        <f>IF(OR(ISBLANK($A100),$A100=""),"",MAX(IF($Z100=1,CHOOSE(AB100,CHOOSE(AA100,0,INDEX('Federal Tax Tables New'!$F$33:$I$40,MATCH(AH100,'Federal Tax Tables New'!$F$33:$F$40,1),3),INDEX('Federal Tax Tables New'!$F$22:$I$29,MATCH(AH100,'Federal Tax Tables New'!$F$22:$F$29,1),3),INDEX('Federal Tax Tables New'!$F$44:$I$51,MATCH(AH100,'Federal Tax Tables New'!$F$44:$F$51,1),3)),CHOOSE(AA100,0,INDEX('Federal Tax Tables New'!$K$33:$N$40,MATCH(AH100,'Federal Tax Tables New'!$K$33:$K$40,1),3),INDEX('Federal Tax Tables New'!$K$22:$N$29,MATCH(AH100,'Federal Tax Tables New'!$K$22:$K$29,1),3),INDEX('Federal Tax Tables New'!$K$44:$N$51,MATCH(AH100,'Federal Tax Tables New'!$K$44:$K$51,1),3))),0),IF($Z100=2,CHOOSE(AA100,0,INDEX('Federal Tax Tables New'!$A$33:$D$40,MATCH(AH100,'Federal Tax Tables New'!$A$33:$A$40,1),3),INDEX('Federal Tax Tables New'!$A$22:$D$29,MATCH(AH100,'Federal Tax Tables New'!$A$22:$A$29,1),3),INDEX('Federal Tax Tables New'!$A$33:$D$40,MATCH(AH100,'Federal Tax Tables New'!$A$33:$A$40,1),3)),0)))</f>
        <v/>
      </c>
      <c r="AK100" s="79" t="str">
        <f>IF(OR(ISBLANK($A100),$A100=""),"",MAX(IF($Z100=1,CHOOSE(AB100,CHOOSE(AA100,0,INDEX('Federal Tax Tables New'!$F$33:$I$40,MATCH(AH100,'Federal Tax Tables New'!$F$33:$F$40,1),4),INDEX('Federal Tax Tables New'!$F$22:$I$29,MATCH(AH100,'Federal Tax Tables New'!$F$22:$F$29,1),4),INDEX('Federal Tax Tables New'!$F$44:$I$51,MATCH(AH100,'Federal Tax Tables New'!$F$44:$F$51,1),4)),CHOOSE(AA100,0,INDEX('Federal Tax Tables New'!$K$33:$N$40,MATCH(AH100,'Federal Tax Tables New'!$K$33:$K$40,1),4),INDEX('Federal Tax Tables New'!$K$22:$N$29,MATCH(AH100,'Federal Tax Tables New'!$K$22:$K$29,1),4),INDEX('Federal Tax Tables New'!$K$44:$N$51,MATCH(AH100,'Federal Tax Tables New'!$K$44:$K$51,1),4))),0),IF($Z100=2,CHOOSE(AA100,0,INDEX('Federal Tax Tables New'!$A$33:$D$40,MATCH(AH100,'Federal Tax Tables New'!$A$33:$A$40,1),4),INDEX('Federal Tax Tables New'!$A$22:$D$29,MATCH(AH100,'Federal Tax Tables New'!$A$22:$A$29,1),4),INDEX('Federal Tax Tables New'!$A$33:$D$40,MATCH(AH100,'Federal Tax Tables New'!$A$33:$A$40,1),4)),0)))</f>
        <v/>
      </c>
      <c r="AL100" s="51" t="str">
        <f t="shared" si="16"/>
        <v/>
      </c>
      <c r="AM100" s="51" t="str">
        <f>IF(OR(ISBLANK($A100),$A100=""),"",CHOOSE(Z100,INDEX('Employee Register'!Q:Q,MATCH($A100,'Employee Register'!A:A,0))*'Federal Tax Tables New'!$H$5+INDEX('Employee Register'!R:R,MATCH($A100,'Employee Register'!A:A,0))*'Federal Tax Tables New'!$H$6,0))</f>
        <v/>
      </c>
      <c r="AN100" s="51" t="str">
        <f t="shared" si="13"/>
        <v/>
      </c>
      <c r="AO100" s="139" t="str">
        <f>IF(OR(ISBLANK($A100),$A100=""),"",IF(OR(M100=0,AA100=1),0,CHOOSE(Z100,INDEX('Employee Register'!T:T,MATCH($A100,'Employee Register'!A:A,0)),INDEX('Employee Register'!N:N,MATCH($A100,'Employee Register'!A:A,0)))))</f>
        <v/>
      </c>
      <c r="AP100" s="51" t="str">
        <f>IF(OR(ISBLANK($A100),$A100=""),"",CHOOSE(AC100,0,(M100-O100)*Settings!$B$18))</f>
        <v/>
      </c>
      <c r="AQ100" s="84" t="str">
        <f t="shared" si="14"/>
        <v/>
      </c>
      <c r="AS100" s="113"/>
    </row>
    <row r="101" spans="1:45" s="204" customFormat="1" ht="15" customHeight="1" x14ac:dyDescent="0.2">
      <c r="A101" s="82"/>
      <c r="B101" s="50" t="str">
        <f>IF(OR(ISBLANK($A101),$A101=""),"",INDEX('Employee Register'!B:B,MATCH($A101,'Employee Register'!A:A,0),1))</f>
        <v/>
      </c>
      <c r="C101" s="46"/>
      <c r="D101" s="46"/>
      <c r="E101" s="29"/>
      <c r="F101" s="29"/>
      <c r="G101" s="29"/>
      <c r="H101" s="29"/>
      <c r="I101" s="47"/>
      <c r="J101" s="48"/>
      <c r="K101" s="48"/>
      <c r="L101" s="48"/>
      <c r="M101" s="83" t="str">
        <f>IF(OR(ISBLANK($A101),$A101=""),"",SUM($E101:$H101)*INDEX('Employee Register'!G:G,MATCH($A101,'Employee Register'!A:A,0),1)+IF(OR($X101,ISBLANK($X101)),$I101,0)*INDEX('Employee Register'!H:H,MATCH($A101,'Employee Register'!A:A,0),1)+J101)</f>
        <v/>
      </c>
      <c r="N101" s="83" t="str">
        <f>IF(OR(ISBLANK($A101),$A101=""),"",(M101-J101)*INDEX('Employee Register'!U:U,MATCH($A101,'Employee Register'!A:A,0),1))</f>
        <v/>
      </c>
      <c r="O101" s="142" t="str">
        <f>IF(OR(ISBLANK($A101),$A101=""),"",IF(M101=0,0,INDEX('Employee Register'!V:V,MATCH($A101,'Employee Register'!A:A,0),1)))</f>
        <v/>
      </c>
      <c r="P101" s="142" t="str">
        <f>IF(OR(ISBLANK($A101),$A101=""),"",IF(M101=0,0,INDEX('Employee Register'!W:W,MATCH($A101,'Employee Register'!A:A,0),1)+K101))</f>
        <v/>
      </c>
      <c r="Q101" s="83" t="str">
        <f t="shared" si="11"/>
        <v/>
      </c>
      <c r="R101" s="83" t="str">
        <f>IF(OR(ISBLANK($A101),$A101=""),"",INDEX('Employee Register'!Y:Y,MATCH($A101,'Employee Register'!A:A,0))*$Y101)</f>
        <v/>
      </c>
      <c r="S101" s="83" t="str">
        <f>IF(OR(ISBLANK($A101),$A101=""),"",INDEX('Employee Register'!Z:Z,MATCH($A101,'Employee Register'!A:A,0))*$Y101)</f>
        <v/>
      </c>
      <c r="T101" s="83" t="str">
        <f>IF(OR(ISBLANK($A101),$A101=""),"",IF(SUMIF($A$6:$A101,A101,$AP$6:$AP101)&lt;='Federal Tax Tables New'!$N$5,AP101,IF('Federal Tax Tables New'!$N$5-SUMIF($A$6:$A101,A101,$AP$6:$AP101)+AP101&lt;=0,0,'Federal Tax Tables New'!$N$5-SUMIF($A$6:$A101,A101,$AP$6:$AP101)+AP101)))</f>
        <v/>
      </c>
      <c r="U101" s="83" t="str">
        <f>IF(OR(ISBLANK($A101),$A101=""),"",CHOOSE(AC101,0,$M101*Settings!$B$19))</f>
        <v/>
      </c>
      <c r="V101" s="142" t="str">
        <f>IF(OR(ISBLANK($A101),$A101=""),"",IF(M101=0,0,INDEX('Employee Register'!$AA:$AA,MATCH($A101,'Employee Register'!$A:$A,0),1)))</f>
        <v/>
      </c>
      <c r="W101" s="142" t="str">
        <f>IF(OR(ISBLANK($A101),$A101=""),"",IF(M101=0,0,INDEX('Employee Register'!$AB:$AB,MATCH($A101,'Employee Register'!$A:$A,0),1)))</f>
        <v/>
      </c>
      <c r="X101" s="49" t="str">
        <f>IF(OR(ISBLANK($A101),$A101=""),"",INDEX('Employee Register'!I:I,MATCH($A101,'Employee Register'!A:A,0))="No")</f>
        <v/>
      </c>
      <c r="Y101" s="51" t="str">
        <f t="shared" si="15"/>
        <v/>
      </c>
      <c r="Z101" s="49" t="str">
        <f>IF(OR(ISBLANK($A101),$A101=""),"",MATCH(INDEX('Employee Register'!K:K,MATCH($A101,'Employee Register'!A:A,0)),Settings!$A$2:$A$3,0))</f>
        <v/>
      </c>
      <c r="AA101" s="49" t="str">
        <f>IF(OR(ISBLANK($A101),$A101=""),"",CHOOSE(Z101,MATCH(INDEX('Employee Register'!O:O,MATCH($A101,'Employee Register'!A:A,0)),Settings!$A$6:$A$9,0),MATCH(INDEX('Employee Register'!L:L,MATCH($A101,'Employee Register'!A:A,0)),Settings!$A$12:$A$15,0)))</f>
        <v/>
      </c>
      <c r="AB101" s="49" t="str">
        <f>IF(OR(ISBLANK($A101),$A101=""),"",CHOOSE(Z101,MATCH(INDEX('Employee Register'!P:P,MATCH($A101,'Employee Register'!A:A,0)),Settings!$A$22:$A$23,0),0))</f>
        <v/>
      </c>
      <c r="AC101" s="49" t="str">
        <f>IF(OR(ISBLANK($A101),$A101=""),"",MATCH(INDEX('Employee Register'!X:X,MATCH($A101,'Employee Register'!A:A,0)),Settings!$A$26:$A$27,0))</f>
        <v/>
      </c>
      <c r="AD101" s="49" t="str">
        <f>IF(OR(ISBLANK($A101),$A101=""),"",IF(Z101=2,INDEX('Employee Register'!M:M,MATCH($A101,'Employee Register'!A:A,0)),0))</f>
        <v/>
      </c>
      <c r="AE101" s="78" t="str">
        <f>IF(OR(ISBLANK($A101),$A101=""),"",$AD101*INDEX('Federal Tax Tables New'!$B$56:$B$63,MATCH(INDEX('Employee Register'!J:J,MATCH($A101,'Employee Register'!A:A,0)),'Federal Tax Tables New'!$A$56:$A$63,0),1))</f>
        <v/>
      </c>
      <c r="AF101" s="51" t="str">
        <f t="shared" si="12"/>
        <v/>
      </c>
      <c r="AG101" s="49" t="str">
        <f>IF(OR(ISBLANK($A101),$A101=""),"",INDEX('Federal Tax Tables New'!$C$56:$C$63,MATCH(INDEX('Employee Register'!J:J,MATCH($A101,'Employee Register'!A:A,0)),'Federal Tax Tables New'!$A$56:$A$63,0),1))</f>
        <v/>
      </c>
      <c r="AH101" s="139" t="str">
        <f>IF(OR(ISBLANK($A101),$A101=""),"",IF(AF101&lt;CHOOSE(Z101,INDEX('Employee Register'!S:S,MATCH($A101,'Employee Register'!A:A,0)),0),0,AF101*AG101-CHOOSE(Z101,INDEX('Employee Register'!S:S,MATCH($A101,'Employee Register'!A:A,0))*AG101,0)))</f>
        <v/>
      </c>
      <c r="AI101" s="51" t="str">
        <f>IF(OR(ISBLANK($A101),$A101=""),"",MAX(IF($Z101=1,CHOOSE(AB101,CHOOSE(AA101,0,INDEX('Federal Tax Tables New'!$F$33:$I$40,MATCH(AH101,'Federal Tax Tables New'!$F$33:$F$40,1),1),INDEX('Federal Tax Tables New'!$F$22:$I$29,MATCH(AH101,'Federal Tax Tables New'!$F$22:$F$29,1),1),INDEX('Federal Tax Tables New'!$F$44:$I$51,MATCH(AH101,'Federal Tax Tables New'!$F$44:$F$51,1),1)),CHOOSE(AA101,0,INDEX('Federal Tax Tables New'!$K$33:$N$40,MATCH(AH101,'Federal Tax Tables New'!$K$33:$K$40,1),1),INDEX('Federal Tax Tables New'!$K$22:$N$29,MATCH(AH101,'Federal Tax Tables New'!$K$22:$K$29,1),1),INDEX('Federal Tax Tables New'!$K$44:$N$51,MATCH(AH101,'Federal Tax Tables New'!$K$44:$K$51,1),1))),0),IF($Z101=2,CHOOSE(AA101,0,INDEX('Federal Tax Tables New'!$A$33:$D$40,MATCH(AH101,'Federal Tax Tables New'!$A$33:$A$40,1),1),INDEX('Federal Tax Tables New'!$A$22:$D$29,MATCH(AH101,'Federal Tax Tables New'!$A$22:$A$29,1),1),INDEX('Federal Tax Tables New'!$A$33:$D$40,MATCH(AH101,'Federal Tax Tables New'!$A$33:$A$40,1),1)),0)))</f>
        <v/>
      </c>
      <c r="AJ101" s="51" t="str">
        <f>IF(OR(ISBLANK($A101),$A101=""),"",MAX(IF($Z101=1,CHOOSE(AB101,CHOOSE(AA101,0,INDEX('Federal Tax Tables New'!$F$33:$I$40,MATCH(AH101,'Federal Tax Tables New'!$F$33:$F$40,1),3),INDEX('Federal Tax Tables New'!$F$22:$I$29,MATCH(AH101,'Federal Tax Tables New'!$F$22:$F$29,1),3),INDEX('Federal Tax Tables New'!$F$44:$I$51,MATCH(AH101,'Federal Tax Tables New'!$F$44:$F$51,1),3)),CHOOSE(AA101,0,INDEX('Federal Tax Tables New'!$K$33:$N$40,MATCH(AH101,'Federal Tax Tables New'!$K$33:$K$40,1),3),INDEX('Federal Tax Tables New'!$K$22:$N$29,MATCH(AH101,'Federal Tax Tables New'!$K$22:$K$29,1),3),INDEX('Federal Tax Tables New'!$K$44:$N$51,MATCH(AH101,'Federal Tax Tables New'!$K$44:$K$51,1),3))),0),IF($Z101=2,CHOOSE(AA101,0,INDEX('Federal Tax Tables New'!$A$33:$D$40,MATCH(AH101,'Federal Tax Tables New'!$A$33:$A$40,1),3),INDEX('Federal Tax Tables New'!$A$22:$D$29,MATCH(AH101,'Federal Tax Tables New'!$A$22:$A$29,1),3),INDEX('Federal Tax Tables New'!$A$33:$D$40,MATCH(AH101,'Federal Tax Tables New'!$A$33:$A$40,1),3)),0)))</f>
        <v/>
      </c>
      <c r="AK101" s="79" t="str">
        <f>IF(OR(ISBLANK($A101),$A101=""),"",MAX(IF($Z101=1,CHOOSE(AB101,CHOOSE(AA101,0,INDEX('Federal Tax Tables New'!$F$33:$I$40,MATCH(AH101,'Federal Tax Tables New'!$F$33:$F$40,1),4),INDEX('Federal Tax Tables New'!$F$22:$I$29,MATCH(AH101,'Federal Tax Tables New'!$F$22:$F$29,1),4),INDEX('Federal Tax Tables New'!$F$44:$I$51,MATCH(AH101,'Federal Tax Tables New'!$F$44:$F$51,1),4)),CHOOSE(AA101,0,INDEX('Federal Tax Tables New'!$K$33:$N$40,MATCH(AH101,'Federal Tax Tables New'!$K$33:$K$40,1),4),INDEX('Federal Tax Tables New'!$K$22:$N$29,MATCH(AH101,'Federal Tax Tables New'!$K$22:$K$29,1),4),INDEX('Federal Tax Tables New'!$K$44:$N$51,MATCH(AH101,'Federal Tax Tables New'!$K$44:$K$51,1),4))),0),IF($Z101=2,CHOOSE(AA101,0,INDEX('Federal Tax Tables New'!$A$33:$D$40,MATCH(AH101,'Federal Tax Tables New'!$A$33:$A$40,1),4),INDEX('Federal Tax Tables New'!$A$22:$D$29,MATCH(AH101,'Federal Tax Tables New'!$A$22:$A$29,1),4),INDEX('Federal Tax Tables New'!$A$33:$D$40,MATCH(AH101,'Federal Tax Tables New'!$A$33:$A$40,1),4)),0)))</f>
        <v/>
      </c>
      <c r="AL101" s="51" t="str">
        <f t="shared" si="16"/>
        <v/>
      </c>
      <c r="AM101" s="51" t="str">
        <f>IF(OR(ISBLANK($A101),$A101=""),"",CHOOSE(Z101,INDEX('Employee Register'!Q:Q,MATCH($A101,'Employee Register'!A:A,0))*'Federal Tax Tables New'!$H$5+INDEX('Employee Register'!R:R,MATCH($A101,'Employee Register'!A:A,0))*'Federal Tax Tables New'!$H$6,0))</f>
        <v/>
      </c>
      <c r="AN101" s="51" t="str">
        <f t="shared" si="13"/>
        <v/>
      </c>
      <c r="AO101" s="139" t="str">
        <f>IF(OR(ISBLANK($A101),$A101=""),"",IF(OR(M101=0,AA101=1),0,CHOOSE(Z101,INDEX('Employee Register'!T:T,MATCH($A101,'Employee Register'!A:A,0)),INDEX('Employee Register'!N:N,MATCH($A101,'Employee Register'!A:A,0)))))</f>
        <v/>
      </c>
      <c r="AP101" s="51" t="str">
        <f>IF(OR(ISBLANK($A101),$A101=""),"",CHOOSE(AC101,0,(M101-O101)*Settings!$B$18))</f>
        <v/>
      </c>
      <c r="AQ101" s="84" t="str">
        <f t="shared" si="14"/>
        <v/>
      </c>
      <c r="AS101" s="113"/>
    </row>
    <row r="102" spans="1:45" s="204" customFormat="1" ht="15" customHeight="1" x14ac:dyDescent="0.2">
      <c r="A102" s="82"/>
      <c r="B102" s="50" t="str">
        <f>IF(OR(ISBLANK($A102),$A102=""),"",INDEX('Employee Register'!B:B,MATCH($A102,'Employee Register'!A:A,0),1))</f>
        <v/>
      </c>
      <c r="C102" s="46"/>
      <c r="D102" s="46"/>
      <c r="E102" s="29"/>
      <c r="F102" s="29"/>
      <c r="G102" s="29"/>
      <c r="H102" s="29"/>
      <c r="I102" s="47"/>
      <c r="J102" s="48"/>
      <c r="K102" s="48"/>
      <c r="L102" s="48"/>
      <c r="M102" s="83" t="str">
        <f>IF(OR(ISBLANK($A102),$A102=""),"",SUM($E102:$H102)*INDEX('Employee Register'!G:G,MATCH($A102,'Employee Register'!A:A,0),1)+IF(OR($X102,ISBLANK($X102)),$I102,0)*INDEX('Employee Register'!H:H,MATCH($A102,'Employee Register'!A:A,0),1)+J102)</f>
        <v/>
      </c>
      <c r="N102" s="83" t="str">
        <f>IF(OR(ISBLANK($A102),$A102=""),"",(M102-J102)*INDEX('Employee Register'!U:U,MATCH($A102,'Employee Register'!A:A,0),1))</f>
        <v/>
      </c>
      <c r="O102" s="142" t="str">
        <f>IF(OR(ISBLANK($A102),$A102=""),"",IF(M102=0,0,INDEX('Employee Register'!V:V,MATCH($A102,'Employee Register'!A:A,0),1)))</f>
        <v/>
      </c>
      <c r="P102" s="142" t="str">
        <f>IF(OR(ISBLANK($A102),$A102=""),"",IF(M102=0,0,INDEX('Employee Register'!W:W,MATCH($A102,'Employee Register'!A:A,0),1)+K102))</f>
        <v/>
      </c>
      <c r="Q102" s="83" t="str">
        <f t="shared" ref="Q102:Q133" si="17">IF(OR(ISBLANK($A102),$A102=""),"",CHOOSE(Z102,AN102/AG102,AL102/AG102)+AO102)</f>
        <v/>
      </c>
      <c r="R102" s="83" t="str">
        <f>IF(OR(ISBLANK($A102),$A102=""),"",INDEX('Employee Register'!Y:Y,MATCH($A102,'Employee Register'!A:A,0))*$Y102)</f>
        <v/>
      </c>
      <c r="S102" s="83" t="str">
        <f>IF(OR(ISBLANK($A102),$A102=""),"",INDEX('Employee Register'!Z:Z,MATCH($A102,'Employee Register'!A:A,0))*$Y102)</f>
        <v/>
      </c>
      <c r="T102" s="83" t="str">
        <f>IF(OR(ISBLANK($A102),$A102=""),"",IF(SUMIF($A$6:$A102,A102,$AP$6:$AP102)&lt;='Federal Tax Tables New'!$N$5,AP102,IF('Federal Tax Tables New'!$N$5-SUMIF($A$6:$A102,A102,$AP$6:$AP102)+AP102&lt;=0,0,'Federal Tax Tables New'!$N$5-SUMIF($A$6:$A102,A102,$AP$6:$AP102)+AP102)))</f>
        <v/>
      </c>
      <c r="U102" s="83" t="str">
        <f>IF(OR(ISBLANK($A102),$A102=""),"",CHOOSE(AC102,0,$M102*Settings!$B$19))</f>
        <v/>
      </c>
      <c r="V102" s="142" t="str">
        <f>IF(OR(ISBLANK($A102),$A102=""),"",IF(M102=0,0,INDEX('Employee Register'!$AA:$AA,MATCH($A102,'Employee Register'!$A:$A,0),1)))</f>
        <v/>
      </c>
      <c r="W102" s="142" t="str">
        <f>IF(OR(ISBLANK($A102),$A102=""),"",IF(M102=0,0,INDEX('Employee Register'!$AB:$AB,MATCH($A102,'Employee Register'!$A:$A,0),1)))</f>
        <v/>
      </c>
      <c r="X102" s="49" t="str">
        <f>IF(OR(ISBLANK($A102),$A102=""),"",INDEX('Employee Register'!I:I,MATCH($A102,'Employee Register'!A:A,0))="No")</f>
        <v/>
      </c>
      <c r="Y102" s="51" t="str">
        <f t="shared" si="15"/>
        <v/>
      </c>
      <c r="Z102" s="49" t="str">
        <f>IF(OR(ISBLANK($A102),$A102=""),"",MATCH(INDEX('Employee Register'!K:K,MATCH($A102,'Employee Register'!A:A,0)),Settings!$A$2:$A$3,0))</f>
        <v/>
      </c>
      <c r="AA102" s="49" t="str">
        <f>IF(OR(ISBLANK($A102),$A102=""),"",CHOOSE(Z102,MATCH(INDEX('Employee Register'!O:O,MATCH($A102,'Employee Register'!A:A,0)),Settings!$A$6:$A$9,0),MATCH(INDEX('Employee Register'!L:L,MATCH($A102,'Employee Register'!A:A,0)),Settings!$A$12:$A$15,0)))</f>
        <v/>
      </c>
      <c r="AB102" s="49" t="str">
        <f>IF(OR(ISBLANK($A102),$A102=""),"",CHOOSE(Z102,MATCH(INDEX('Employee Register'!P:P,MATCH($A102,'Employee Register'!A:A,0)),Settings!$A$22:$A$23,0),0))</f>
        <v/>
      </c>
      <c r="AC102" s="49" t="str">
        <f>IF(OR(ISBLANK($A102),$A102=""),"",MATCH(INDEX('Employee Register'!X:X,MATCH($A102,'Employee Register'!A:A,0)),Settings!$A$26:$A$27,0))</f>
        <v/>
      </c>
      <c r="AD102" s="49" t="str">
        <f>IF(OR(ISBLANK($A102),$A102=""),"",IF(Z102=2,INDEX('Employee Register'!M:M,MATCH($A102,'Employee Register'!A:A,0)),0))</f>
        <v/>
      </c>
      <c r="AE102" s="78" t="str">
        <f>IF(OR(ISBLANK($A102),$A102=""),"",$AD102*INDEX('Federal Tax Tables New'!$B$56:$B$63,MATCH(INDEX('Employee Register'!J:J,MATCH($A102,'Employee Register'!A:A,0)),'Federal Tax Tables New'!$A$56:$A$63,0),1))</f>
        <v/>
      </c>
      <c r="AF102" s="51" t="str">
        <f t="shared" ref="AF102:AF133" si="18">IF(OR(ISBLANK($A102),$A102=""),"",MAX($Y102-$AE102,0))</f>
        <v/>
      </c>
      <c r="AG102" s="49" t="str">
        <f>IF(OR(ISBLANK($A102),$A102=""),"",INDEX('Federal Tax Tables New'!$C$56:$C$63,MATCH(INDEX('Employee Register'!J:J,MATCH($A102,'Employee Register'!A:A,0)),'Federal Tax Tables New'!$A$56:$A$63,0),1))</f>
        <v/>
      </c>
      <c r="AH102" s="139" t="str">
        <f>IF(OR(ISBLANK($A102),$A102=""),"",IF(AF102&lt;CHOOSE(Z102,INDEX('Employee Register'!S:S,MATCH($A102,'Employee Register'!A:A,0)),0),0,AF102*AG102-CHOOSE(Z102,INDEX('Employee Register'!S:S,MATCH($A102,'Employee Register'!A:A,0))*AG102,0)))</f>
        <v/>
      </c>
      <c r="AI102" s="51" t="str">
        <f>IF(OR(ISBLANK($A102),$A102=""),"",MAX(IF($Z102=1,CHOOSE(AB102,CHOOSE(AA102,0,INDEX('Federal Tax Tables New'!$F$33:$I$40,MATCH(AH102,'Federal Tax Tables New'!$F$33:$F$40,1),1),INDEX('Federal Tax Tables New'!$F$22:$I$29,MATCH(AH102,'Federal Tax Tables New'!$F$22:$F$29,1),1),INDEX('Federal Tax Tables New'!$F$44:$I$51,MATCH(AH102,'Federal Tax Tables New'!$F$44:$F$51,1),1)),CHOOSE(AA102,0,INDEX('Federal Tax Tables New'!$K$33:$N$40,MATCH(AH102,'Federal Tax Tables New'!$K$33:$K$40,1),1),INDEX('Federal Tax Tables New'!$K$22:$N$29,MATCH(AH102,'Federal Tax Tables New'!$K$22:$K$29,1),1),INDEX('Federal Tax Tables New'!$K$44:$N$51,MATCH(AH102,'Federal Tax Tables New'!$K$44:$K$51,1),1))),0),IF($Z102=2,CHOOSE(AA102,0,INDEX('Federal Tax Tables New'!$A$33:$D$40,MATCH(AH102,'Federal Tax Tables New'!$A$33:$A$40,1),1),INDEX('Federal Tax Tables New'!$A$22:$D$29,MATCH(AH102,'Federal Tax Tables New'!$A$22:$A$29,1),1),INDEX('Federal Tax Tables New'!$A$33:$D$40,MATCH(AH102,'Federal Tax Tables New'!$A$33:$A$40,1),1)),0)))</f>
        <v/>
      </c>
      <c r="AJ102" s="51" t="str">
        <f>IF(OR(ISBLANK($A102),$A102=""),"",MAX(IF($Z102=1,CHOOSE(AB102,CHOOSE(AA102,0,INDEX('Federal Tax Tables New'!$F$33:$I$40,MATCH(AH102,'Federal Tax Tables New'!$F$33:$F$40,1),3),INDEX('Federal Tax Tables New'!$F$22:$I$29,MATCH(AH102,'Federal Tax Tables New'!$F$22:$F$29,1),3),INDEX('Federal Tax Tables New'!$F$44:$I$51,MATCH(AH102,'Federal Tax Tables New'!$F$44:$F$51,1),3)),CHOOSE(AA102,0,INDEX('Federal Tax Tables New'!$K$33:$N$40,MATCH(AH102,'Federal Tax Tables New'!$K$33:$K$40,1),3),INDEX('Federal Tax Tables New'!$K$22:$N$29,MATCH(AH102,'Federal Tax Tables New'!$K$22:$K$29,1),3),INDEX('Federal Tax Tables New'!$K$44:$N$51,MATCH(AH102,'Federal Tax Tables New'!$K$44:$K$51,1),3))),0),IF($Z102=2,CHOOSE(AA102,0,INDEX('Federal Tax Tables New'!$A$33:$D$40,MATCH(AH102,'Federal Tax Tables New'!$A$33:$A$40,1),3),INDEX('Federal Tax Tables New'!$A$22:$D$29,MATCH(AH102,'Federal Tax Tables New'!$A$22:$A$29,1),3),INDEX('Federal Tax Tables New'!$A$33:$D$40,MATCH(AH102,'Federal Tax Tables New'!$A$33:$A$40,1),3)),0)))</f>
        <v/>
      </c>
      <c r="AK102" s="79" t="str">
        <f>IF(OR(ISBLANK($A102),$A102=""),"",MAX(IF($Z102=1,CHOOSE(AB102,CHOOSE(AA102,0,INDEX('Federal Tax Tables New'!$F$33:$I$40,MATCH(AH102,'Federal Tax Tables New'!$F$33:$F$40,1),4),INDEX('Federal Tax Tables New'!$F$22:$I$29,MATCH(AH102,'Federal Tax Tables New'!$F$22:$F$29,1),4),INDEX('Federal Tax Tables New'!$F$44:$I$51,MATCH(AH102,'Federal Tax Tables New'!$F$44:$F$51,1),4)),CHOOSE(AA102,0,INDEX('Federal Tax Tables New'!$K$33:$N$40,MATCH(AH102,'Federal Tax Tables New'!$K$33:$K$40,1),4),INDEX('Federal Tax Tables New'!$K$22:$N$29,MATCH(AH102,'Federal Tax Tables New'!$K$22:$K$29,1),4),INDEX('Federal Tax Tables New'!$K$44:$N$51,MATCH(AH102,'Federal Tax Tables New'!$K$44:$K$51,1),4))),0),IF($Z102=2,CHOOSE(AA102,0,INDEX('Federal Tax Tables New'!$A$33:$D$40,MATCH(AH102,'Federal Tax Tables New'!$A$33:$A$40,1),4),INDEX('Federal Tax Tables New'!$A$22:$D$29,MATCH(AH102,'Federal Tax Tables New'!$A$22:$A$29,1),4),INDEX('Federal Tax Tables New'!$A$33:$D$40,MATCH(AH102,'Federal Tax Tables New'!$A$33:$A$40,1),4)),0)))</f>
        <v/>
      </c>
      <c r="AL102" s="51" t="str">
        <f t="shared" si="16"/>
        <v/>
      </c>
      <c r="AM102" s="51" t="str">
        <f>IF(OR(ISBLANK($A102),$A102=""),"",CHOOSE(Z102,INDEX('Employee Register'!Q:Q,MATCH($A102,'Employee Register'!A:A,0))*'Federal Tax Tables New'!$H$5+INDEX('Employee Register'!R:R,MATCH($A102,'Employee Register'!A:A,0))*'Federal Tax Tables New'!$H$6,0))</f>
        <v/>
      </c>
      <c r="AN102" s="51" t="str">
        <f t="shared" ref="AN102:AN133" si="19">IF(OR(ISBLANK($A102),$A102=""),"",CHOOSE(Z102,MAX(AL102-AM102,0),0))</f>
        <v/>
      </c>
      <c r="AO102" s="139" t="str">
        <f>IF(OR(ISBLANK($A102),$A102=""),"",IF(OR(M102=0,AA102=1),0,CHOOSE(Z102,INDEX('Employee Register'!T:T,MATCH($A102,'Employee Register'!A:A,0)),INDEX('Employee Register'!N:N,MATCH($A102,'Employee Register'!A:A,0)))))</f>
        <v/>
      </c>
      <c r="AP102" s="51" t="str">
        <f>IF(OR(ISBLANK($A102),$A102=""),"",CHOOSE(AC102,0,(M102-O102)*Settings!$B$18))</f>
        <v/>
      </c>
      <c r="AQ102" s="84" t="str">
        <f t="shared" ref="AQ102:AQ133" si="20">IF(OR(ISBLANK($A102),$A102=""),"",MAX(L102+M102-N102-O102-P102-Q102-R102-S102-T102-U102-V102-W102,0))</f>
        <v/>
      </c>
      <c r="AS102" s="113"/>
    </row>
    <row r="103" spans="1:45" s="204" customFormat="1" ht="15" customHeight="1" x14ac:dyDescent="0.2">
      <c r="A103" s="82"/>
      <c r="B103" s="50" t="str">
        <f>IF(OR(ISBLANK($A103),$A103=""),"",INDEX('Employee Register'!B:B,MATCH($A103,'Employee Register'!A:A,0),1))</f>
        <v/>
      </c>
      <c r="C103" s="46"/>
      <c r="D103" s="46"/>
      <c r="E103" s="29"/>
      <c r="F103" s="29"/>
      <c r="G103" s="29"/>
      <c r="H103" s="29"/>
      <c r="I103" s="47"/>
      <c r="J103" s="48"/>
      <c r="K103" s="48"/>
      <c r="L103" s="48"/>
      <c r="M103" s="83" t="str">
        <f>IF(OR(ISBLANK($A103),$A103=""),"",SUM($E103:$H103)*INDEX('Employee Register'!G:G,MATCH($A103,'Employee Register'!A:A,0),1)+IF(OR($X103,ISBLANK($X103)),$I103,0)*INDEX('Employee Register'!H:H,MATCH($A103,'Employee Register'!A:A,0),1)+J103)</f>
        <v/>
      </c>
      <c r="N103" s="83" t="str">
        <f>IF(OR(ISBLANK($A103),$A103=""),"",(M103-J103)*INDEX('Employee Register'!U:U,MATCH($A103,'Employee Register'!A:A,0),1))</f>
        <v/>
      </c>
      <c r="O103" s="142" t="str">
        <f>IF(OR(ISBLANK($A103),$A103=""),"",IF(M103=0,0,INDEX('Employee Register'!V:V,MATCH($A103,'Employee Register'!A:A,0),1)))</f>
        <v/>
      </c>
      <c r="P103" s="142" t="str">
        <f>IF(OR(ISBLANK($A103),$A103=""),"",IF(M103=0,0,INDEX('Employee Register'!W:W,MATCH($A103,'Employee Register'!A:A,0),1)+K103))</f>
        <v/>
      </c>
      <c r="Q103" s="83" t="str">
        <f t="shared" si="17"/>
        <v/>
      </c>
      <c r="R103" s="83" t="str">
        <f>IF(OR(ISBLANK($A103),$A103=""),"",INDEX('Employee Register'!Y:Y,MATCH($A103,'Employee Register'!A:A,0))*$Y103)</f>
        <v/>
      </c>
      <c r="S103" s="83" t="str">
        <f>IF(OR(ISBLANK($A103),$A103=""),"",INDEX('Employee Register'!Z:Z,MATCH($A103,'Employee Register'!A:A,0))*$Y103)</f>
        <v/>
      </c>
      <c r="T103" s="83" t="str">
        <f>IF(OR(ISBLANK($A103),$A103=""),"",IF(SUMIF($A$6:$A103,A103,$AP$6:$AP103)&lt;='Federal Tax Tables New'!$N$5,AP103,IF('Federal Tax Tables New'!$N$5-SUMIF($A$6:$A103,A103,$AP$6:$AP103)+AP103&lt;=0,0,'Federal Tax Tables New'!$N$5-SUMIF($A$6:$A103,A103,$AP$6:$AP103)+AP103)))</f>
        <v/>
      </c>
      <c r="U103" s="83" t="str">
        <f>IF(OR(ISBLANK($A103),$A103=""),"",CHOOSE(AC103,0,$M103*Settings!$B$19))</f>
        <v/>
      </c>
      <c r="V103" s="142" t="str">
        <f>IF(OR(ISBLANK($A103),$A103=""),"",IF(M103=0,0,INDEX('Employee Register'!$AA:$AA,MATCH($A103,'Employee Register'!$A:$A,0),1)))</f>
        <v/>
      </c>
      <c r="W103" s="142" t="str">
        <f>IF(OR(ISBLANK($A103),$A103=""),"",IF(M103=0,0,INDEX('Employee Register'!$AB:$AB,MATCH($A103,'Employee Register'!$A:$A,0),1)))</f>
        <v/>
      </c>
      <c r="X103" s="49" t="str">
        <f>IF(OR(ISBLANK($A103),$A103=""),"",INDEX('Employee Register'!I:I,MATCH($A103,'Employee Register'!A:A,0))="No")</f>
        <v/>
      </c>
      <c r="Y103" s="51" t="str">
        <f t="shared" si="15"/>
        <v/>
      </c>
      <c r="Z103" s="49" t="str">
        <f>IF(OR(ISBLANK($A103),$A103=""),"",MATCH(INDEX('Employee Register'!K:K,MATCH($A103,'Employee Register'!A:A,0)),Settings!$A$2:$A$3,0))</f>
        <v/>
      </c>
      <c r="AA103" s="49" t="str">
        <f>IF(OR(ISBLANK($A103),$A103=""),"",CHOOSE(Z103,MATCH(INDEX('Employee Register'!O:O,MATCH($A103,'Employee Register'!A:A,0)),Settings!$A$6:$A$9,0),MATCH(INDEX('Employee Register'!L:L,MATCH($A103,'Employee Register'!A:A,0)),Settings!$A$12:$A$15,0)))</f>
        <v/>
      </c>
      <c r="AB103" s="49" t="str">
        <f>IF(OR(ISBLANK($A103),$A103=""),"",CHOOSE(Z103,MATCH(INDEX('Employee Register'!P:P,MATCH($A103,'Employee Register'!A:A,0)),Settings!$A$22:$A$23,0),0))</f>
        <v/>
      </c>
      <c r="AC103" s="49" t="str">
        <f>IF(OR(ISBLANK($A103),$A103=""),"",MATCH(INDEX('Employee Register'!X:X,MATCH($A103,'Employee Register'!A:A,0)),Settings!$A$26:$A$27,0))</f>
        <v/>
      </c>
      <c r="AD103" s="49" t="str">
        <f>IF(OR(ISBLANK($A103),$A103=""),"",IF(Z103=2,INDEX('Employee Register'!M:M,MATCH($A103,'Employee Register'!A:A,0)),0))</f>
        <v/>
      </c>
      <c r="AE103" s="78" t="str">
        <f>IF(OR(ISBLANK($A103),$A103=""),"",$AD103*INDEX('Federal Tax Tables New'!$B$56:$B$63,MATCH(INDEX('Employee Register'!J:J,MATCH($A103,'Employee Register'!A:A,0)),'Federal Tax Tables New'!$A$56:$A$63,0),1))</f>
        <v/>
      </c>
      <c r="AF103" s="51" t="str">
        <f t="shared" si="18"/>
        <v/>
      </c>
      <c r="AG103" s="49" t="str">
        <f>IF(OR(ISBLANK($A103),$A103=""),"",INDEX('Federal Tax Tables New'!$C$56:$C$63,MATCH(INDEX('Employee Register'!J:J,MATCH($A103,'Employee Register'!A:A,0)),'Federal Tax Tables New'!$A$56:$A$63,0),1))</f>
        <v/>
      </c>
      <c r="AH103" s="139" t="str">
        <f>IF(OR(ISBLANK($A103),$A103=""),"",IF(AF103&lt;CHOOSE(Z103,INDEX('Employee Register'!S:S,MATCH($A103,'Employee Register'!A:A,0)),0),0,AF103*AG103-CHOOSE(Z103,INDEX('Employee Register'!S:S,MATCH($A103,'Employee Register'!A:A,0))*AG103,0)))</f>
        <v/>
      </c>
      <c r="AI103" s="51" t="str">
        <f>IF(OR(ISBLANK($A103),$A103=""),"",MAX(IF($Z103=1,CHOOSE(AB103,CHOOSE(AA103,0,INDEX('Federal Tax Tables New'!$F$33:$I$40,MATCH(AH103,'Federal Tax Tables New'!$F$33:$F$40,1),1),INDEX('Federal Tax Tables New'!$F$22:$I$29,MATCH(AH103,'Federal Tax Tables New'!$F$22:$F$29,1),1),INDEX('Federal Tax Tables New'!$F$44:$I$51,MATCH(AH103,'Federal Tax Tables New'!$F$44:$F$51,1),1)),CHOOSE(AA103,0,INDEX('Federal Tax Tables New'!$K$33:$N$40,MATCH(AH103,'Federal Tax Tables New'!$K$33:$K$40,1),1),INDEX('Federal Tax Tables New'!$K$22:$N$29,MATCH(AH103,'Federal Tax Tables New'!$K$22:$K$29,1),1),INDEX('Federal Tax Tables New'!$K$44:$N$51,MATCH(AH103,'Federal Tax Tables New'!$K$44:$K$51,1),1))),0),IF($Z103=2,CHOOSE(AA103,0,INDEX('Federal Tax Tables New'!$A$33:$D$40,MATCH(AH103,'Federal Tax Tables New'!$A$33:$A$40,1),1),INDEX('Federal Tax Tables New'!$A$22:$D$29,MATCH(AH103,'Federal Tax Tables New'!$A$22:$A$29,1),1),INDEX('Federal Tax Tables New'!$A$33:$D$40,MATCH(AH103,'Federal Tax Tables New'!$A$33:$A$40,1),1)),0)))</f>
        <v/>
      </c>
      <c r="AJ103" s="51" t="str">
        <f>IF(OR(ISBLANK($A103),$A103=""),"",MAX(IF($Z103=1,CHOOSE(AB103,CHOOSE(AA103,0,INDEX('Federal Tax Tables New'!$F$33:$I$40,MATCH(AH103,'Federal Tax Tables New'!$F$33:$F$40,1),3),INDEX('Federal Tax Tables New'!$F$22:$I$29,MATCH(AH103,'Federal Tax Tables New'!$F$22:$F$29,1),3),INDEX('Federal Tax Tables New'!$F$44:$I$51,MATCH(AH103,'Federal Tax Tables New'!$F$44:$F$51,1),3)),CHOOSE(AA103,0,INDEX('Federal Tax Tables New'!$K$33:$N$40,MATCH(AH103,'Federal Tax Tables New'!$K$33:$K$40,1),3),INDEX('Federal Tax Tables New'!$K$22:$N$29,MATCH(AH103,'Federal Tax Tables New'!$K$22:$K$29,1),3),INDEX('Federal Tax Tables New'!$K$44:$N$51,MATCH(AH103,'Federal Tax Tables New'!$K$44:$K$51,1),3))),0),IF($Z103=2,CHOOSE(AA103,0,INDEX('Federal Tax Tables New'!$A$33:$D$40,MATCH(AH103,'Federal Tax Tables New'!$A$33:$A$40,1),3),INDEX('Federal Tax Tables New'!$A$22:$D$29,MATCH(AH103,'Federal Tax Tables New'!$A$22:$A$29,1),3),INDEX('Federal Tax Tables New'!$A$33:$D$40,MATCH(AH103,'Federal Tax Tables New'!$A$33:$A$40,1),3)),0)))</f>
        <v/>
      </c>
      <c r="AK103" s="79" t="str">
        <f>IF(OR(ISBLANK($A103),$A103=""),"",MAX(IF($Z103=1,CHOOSE(AB103,CHOOSE(AA103,0,INDEX('Federal Tax Tables New'!$F$33:$I$40,MATCH(AH103,'Federal Tax Tables New'!$F$33:$F$40,1),4),INDEX('Federal Tax Tables New'!$F$22:$I$29,MATCH(AH103,'Federal Tax Tables New'!$F$22:$F$29,1),4),INDEX('Federal Tax Tables New'!$F$44:$I$51,MATCH(AH103,'Federal Tax Tables New'!$F$44:$F$51,1),4)),CHOOSE(AA103,0,INDEX('Federal Tax Tables New'!$K$33:$N$40,MATCH(AH103,'Federal Tax Tables New'!$K$33:$K$40,1),4),INDEX('Federal Tax Tables New'!$K$22:$N$29,MATCH(AH103,'Federal Tax Tables New'!$K$22:$K$29,1),4),INDEX('Federal Tax Tables New'!$K$44:$N$51,MATCH(AH103,'Federal Tax Tables New'!$K$44:$K$51,1),4))),0),IF($Z103=2,CHOOSE(AA103,0,INDEX('Federal Tax Tables New'!$A$33:$D$40,MATCH(AH103,'Federal Tax Tables New'!$A$33:$A$40,1),4),INDEX('Federal Tax Tables New'!$A$22:$D$29,MATCH(AH103,'Federal Tax Tables New'!$A$22:$A$29,1),4),INDEX('Federal Tax Tables New'!$A$33:$D$40,MATCH(AH103,'Federal Tax Tables New'!$A$33:$A$40,1),4)),0)))</f>
        <v/>
      </c>
      <c r="AL103" s="51" t="str">
        <f t="shared" si="16"/>
        <v/>
      </c>
      <c r="AM103" s="51" t="str">
        <f>IF(OR(ISBLANK($A103),$A103=""),"",CHOOSE(Z103,INDEX('Employee Register'!Q:Q,MATCH($A103,'Employee Register'!A:A,0))*'Federal Tax Tables New'!$H$5+INDEX('Employee Register'!R:R,MATCH($A103,'Employee Register'!A:A,0))*'Federal Tax Tables New'!$H$6,0))</f>
        <v/>
      </c>
      <c r="AN103" s="51" t="str">
        <f t="shared" si="19"/>
        <v/>
      </c>
      <c r="AO103" s="139" t="str">
        <f>IF(OR(ISBLANK($A103),$A103=""),"",IF(OR(M103=0,AA103=1),0,CHOOSE(Z103,INDEX('Employee Register'!T:T,MATCH($A103,'Employee Register'!A:A,0)),INDEX('Employee Register'!N:N,MATCH($A103,'Employee Register'!A:A,0)))))</f>
        <v/>
      </c>
      <c r="AP103" s="51" t="str">
        <f>IF(OR(ISBLANK($A103),$A103=""),"",CHOOSE(AC103,0,(M103-O103)*Settings!$B$18))</f>
        <v/>
      </c>
      <c r="AQ103" s="84" t="str">
        <f t="shared" si="20"/>
        <v/>
      </c>
      <c r="AS103" s="113"/>
    </row>
    <row r="104" spans="1:45" s="204" customFormat="1" ht="15" customHeight="1" x14ac:dyDescent="0.2">
      <c r="A104" s="82"/>
      <c r="B104" s="50" t="str">
        <f>IF(OR(ISBLANK($A104),$A104=""),"",INDEX('Employee Register'!B:B,MATCH($A104,'Employee Register'!A:A,0),1))</f>
        <v/>
      </c>
      <c r="C104" s="46"/>
      <c r="D104" s="46"/>
      <c r="E104" s="29"/>
      <c r="F104" s="29"/>
      <c r="G104" s="29"/>
      <c r="H104" s="29"/>
      <c r="I104" s="47"/>
      <c r="J104" s="48"/>
      <c r="K104" s="48"/>
      <c r="L104" s="48"/>
      <c r="M104" s="83" t="str">
        <f>IF(OR(ISBLANK($A104),$A104=""),"",SUM($E104:$H104)*INDEX('Employee Register'!G:G,MATCH($A104,'Employee Register'!A:A,0),1)+IF(OR($X104,ISBLANK($X104)),$I104,0)*INDEX('Employee Register'!H:H,MATCH($A104,'Employee Register'!A:A,0),1)+J104)</f>
        <v/>
      </c>
      <c r="N104" s="83" t="str">
        <f>IF(OR(ISBLANK($A104),$A104=""),"",(M104-J104)*INDEX('Employee Register'!U:U,MATCH($A104,'Employee Register'!A:A,0),1))</f>
        <v/>
      </c>
      <c r="O104" s="142" t="str">
        <f>IF(OR(ISBLANK($A104),$A104=""),"",IF(M104=0,0,INDEX('Employee Register'!V:V,MATCH($A104,'Employee Register'!A:A,0),1)))</f>
        <v/>
      </c>
      <c r="P104" s="142" t="str">
        <f>IF(OR(ISBLANK($A104),$A104=""),"",IF(M104=0,0,INDEX('Employee Register'!W:W,MATCH($A104,'Employee Register'!A:A,0),1)+K104))</f>
        <v/>
      </c>
      <c r="Q104" s="83" t="str">
        <f t="shared" si="17"/>
        <v/>
      </c>
      <c r="R104" s="83" t="str">
        <f>IF(OR(ISBLANK($A104),$A104=""),"",INDEX('Employee Register'!Y:Y,MATCH($A104,'Employee Register'!A:A,0))*$Y104)</f>
        <v/>
      </c>
      <c r="S104" s="83" t="str">
        <f>IF(OR(ISBLANK($A104),$A104=""),"",INDEX('Employee Register'!Z:Z,MATCH($A104,'Employee Register'!A:A,0))*$Y104)</f>
        <v/>
      </c>
      <c r="T104" s="83" t="str">
        <f>IF(OR(ISBLANK($A104),$A104=""),"",IF(SUMIF($A$6:$A104,A104,$AP$6:$AP104)&lt;='Federal Tax Tables New'!$N$5,AP104,IF('Federal Tax Tables New'!$N$5-SUMIF($A$6:$A104,A104,$AP$6:$AP104)+AP104&lt;=0,0,'Federal Tax Tables New'!$N$5-SUMIF($A$6:$A104,A104,$AP$6:$AP104)+AP104)))</f>
        <v/>
      </c>
      <c r="U104" s="83" t="str">
        <f>IF(OR(ISBLANK($A104),$A104=""),"",CHOOSE(AC104,0,$M104*Settings!$B$19))</f>
        <v/>
      </c>
      <c r="V104" s="142" t="str">
        <f>IF(OR(ISBLANK($A104),$A104=""),"",IF(M104=0,0,INDEX('Employee Register'!$AA:$AA,MATCH($A104,'Employee Register'!$A:$A,0),1)))</f>
        <v/>
      </c>
      <c r="W104" s="142" t="str">
        <f>IF(OR(ISBLANK($A104),$A104=""),"",IF(M104=0,0,INDEX('Employee Register'!$AB:$AB,MATCH($A104,'Employee Register'!$A:$A,0),1)))</f>
        <v/>
      </c>
      <c r="X104" s="49" t="str">
        <f>IF(OR(ISBLANK($A104),$A104=""),"",INDEX('Employee Register'!I:I,MATCH($A104,'Employee Register'!A:A,0))="No")</f>
        <v/>
      </c>
      <c r="Y104" s="51" t="str">
        <f t="shared" si="15"/>
        <v/>
      </c>
      <c r="Z104" s="49" t="str">
        <f>IF(OR(ISBLANK($A104),$A104=""),"",MATCH(INDEX('Employee Register'!K:K,MATCH($A104,'Employee Register'!A:A,0)),Settings!$A$2:$A$3,0))</f>
        <v/>
      </c>
      <c r="AA104" s="49" t="str">
        <f>IF(OR(ISBLANK($A104),$A104=""),"",CHOOSE(Z104,MATCH(INDEX('Employee Register'!O:O,MATCH($A104,'Employee Register'!A:A,0)),Settings!$A$6:$A$9,0),MATCH(INDEX('Employee Register'!L:L,MATCH($A104,'Employee Register'!A:A,0)),Settings!$A$12:$A$15,0)))</f>
        <v/>
      </c>
      <c r="AB104" s="49" t="str">
        <f>IF(OR(ISBLANK($A104),$A104=""),"",CHOOSE(Z104,MATCH(INDEX('Employee Register'!P:P,MATCH($A104,'Employee Register'!A:A,0)),Settings!$A$22:$A$23,0),0))</f>
        <v/>
      </c>
      <c r="AC104" s="49" t="str">
        <f>IF(OR(ISBLANK($A104),$A104=""),"",MATCH(INDEX('Employee Register'!X:X,MATCH($A104,'Employee Register'!A:A,0)),Settings!$A$26:$A$27,0))</f>
        <v/>
      </c>
      <c r="AD104" s="49" t="str">
        <f>IF(OR(ISBLANK($A104),$A104=""),"",IF(Z104=2,INDEX('Employee Register'!M:M,MATCH($A104,'Employee Register'!A:A,0)),0))</f>
        <v/>
      </c>
      <c r="AE104" s="78" t="str">
        <f>IF(OR(ISBLANK($A104),$A104=""),"",$AD104*INDEX('Federal Tax Tables New'!$B$56:$B$63,MATCH(INDEX('Employee Register'!J:J,MATCH($A104,'Employee Register'!A:A,0)),'Federal Tax Tables New'!$A$56:$A$63,0),1))</f>
        <v/>
      </c>
      <c r="AF104" s="51" t="str">
        <f t="shared" si="18"/>
        <v/>
      </c>
      <c r="AG104" s="49" t="str">
        <f>IF(OR(ISBLANK($A104),$A104=""),"",INDEX('Federal Tax Tables New'!$C$56:$C$63,MATCH(INDEX('Employee Register'!J:J,MATCH($A104,'Employee Register'!A:A,0)),'Federal Tax Tables New'!$A$56:$A$63,0),1))</f>
        <v/>
      </c>
      <c r="AH104" s="139" t="str">
        <f>IF(OR(ISBLANK($A104),$A104=""),"",IF(AF104&lt;CHOOSE(Z104,INDEX('Employee Register'!S:S,MATCH($A104,'Employee Register'!A:A,0)),0),0,AF104*AG104-CHOOSE(Z104,INDEX('Employee Register'!S:S,MATCH($A104,'Employee Register'!A:A,0))*AG104,0)))</f>
        <v/>
      </c>
      <c r="AI104" s="51" t="str">
        <f>IF(OR(ISBLANK($A104),$A104=""),"",MAX(IF($Z104=1,CHOOSE(AB104,CHOOSE(AA104,0,INDEX('Federal Tax Tables New'!$F$33:$I$40,MATCH(AH104,'Federal Tax Tables New'!$F$33:$F$40,1),1),INDEX('Federal Tax Tables New'!$F$22:$I$29,MATCH(AH104,'Federal Tax Tables New'!$F$22:$F$29,1),1),INDEX('Federal Tax Tables New'!$F$44:$I$51,MATCH(AH104,'Federal Tax Tables New'!$F$44:$F$51,1),1)),CHOOSE(AA104,0,INDEX('Federal Tax Tables New'!$K$33:$N$40,MATCH(AH104,'Federal Tax Tables New'!$K$33:$K$40,1),1),INDEX('Federal Tax Tables New'!$K$22:$N$29,MATCH(AH104,'Federal Tax Tables New'!$K$22:$K$29,1),1),INDEX('Federal Tax Tables New'!$K$44:$N$51,MATCH(AH104,'Federal Tax Tables New'!$K$44:$K$51,1),1))),0),IF($Z104=2,CHOOSE(AA104,0,INDEX('Federal Tax Tables New'!$A$33:$D$40,MATCH(AH104,'Federal Tax Tables New'!$A$33:$A$40,1),1),INDEX('Federal Tax Tables New'!$A$22:$D$29,MATCH(AH104,'Federal Tax Tables New'!$A$22:$A$29,1),1),INDEX('Federal Tax Tables New'!$A$33:$D$40,MATCH(AH104,'Federal Tax Tables New'!$A$33:$A$40,1),1)),0)))</f>
        <v/>
      </c>
      <c r="AJ104" s="51" t="str">
        <f>IF(OR(ISBLANK($A104),$A104=""),"",MAX(IF($Z104=1,CHOOSE(AB104,CHOOSE(AA104,0,INDEX('Federal Tax Tables New'!$F$33:$I$40,MATCH(AH104,'Federal Tax Tables New'!$F$33:$F$40,1),3),INDEX('Federal Tax Tables New'!$F$22:$I$29,MATCH(AH104,'Federal Tax Tables New'!$F$22:$F$29,1),3),INDEX('Federal Tax Tables New'!$F$44:$I$51,MATCH(AH104,'Federal Tax Tables New'!$F$44:$F$51,1),3)),CHOOSE(AA104,0,INDEX('Federal Tax Tables New'!$K$33:$N$40,MATCH(AH104,'Federal Tax Tables New'!$K$33:$K$40,1),3),INDEX('Federal Tax Tables New'!$K$22:$N$29,MATCH(AH104,'Federal Tax Tables New'!$K$22:$K$29,1),3),INDEX('Federal Tax Tables New'!$K$44:$N$51,MATCH(AH104,'Federal Tax Tables New'!$K$44:$K$51,1),3))),0),IF($Z104=2,CHOOSE(AA104,0,INDEX('Federal Tax Tables New'!$A$33:$D$40,MATCH(AH104,'Federal Tax Tables New'!$A$33:$A$40,1),3),INDEX('Federal Tax Tables New'!$A$22:$D$29,MATCH(AH104,'Federal Tax Tables New'!$A$22:$A$29,1),3),INDEX('Federal Tax Tables New'!$A$33:$D$40,MATCH(AH104,'Federal Tax Tables New'!$A$33:$A$40,1),3)),0)))</f>
        <v/>
      </c>
      <c r="AK104" s="79" t="str">
        <f>IF(OR(ISBLANK($A104),$A104=""),"",MAX(IF($Z104=1,CHOOSE(AB104,CHOOSE(AA104,0,INDEX('Federal Tax Tables New'!$F$33:$I$40,MATCH(AH104,'Federal Tax Tables New'!$F$33:$F$40,1),4),INDEX('Federal Tax Tables New'!$F$22:$I$29,MATCH(AH104,'Federal Tax Tables New'!$F$22:$F$29,1),4),INDEX('Federal Tax Tables New'!$F$44:$I$51,MATCH(AH104,'Federal Tax Tables New'!$F$44:$F$51,1),4)),CHOOSE(AA104,0,INDEX('Federal Tax Tables New'!$K$33:$N$40,MATCH(AH104,'Federal Tax Tables New'!$K$33:$K$40,1),4),INDEX('Federal Tax Tables New'!$K$22:$N$29,MATCH(AH104,'Federal Tax Tables New'!$K$22:$K$29,1),4),INDEX('Federal Tax Tables New'!$K$44:$N$51,MATCH(AH104,'Federal Tax Tables New'!$K$44:$K$51,1),4))),0),IF($Z104=2,CHOOSE(AA104,0,INDEX('Federal Tax Tables New'!$A$33:$D$40,MATCH(AH104,'Federal Tax Tables New'!$A$33:$A$40,1),4),INDEX('Federal Tax Tables New'!$A$22:$D$29,MATCH(AH104,'Federal Tax Tables New'!$A$22:$A$29,1),4),INDEX('Federal Tax Tables New'!$A$33:$D$40,MATCH(AH104,'Federal Tax Tables New'!$A$33:$A$40,1),4)),0)))</f>
        <v/>
      </c>
      <c r="AL104" s="51" t="str">
        <f t="shared" si="16"/>
        <v/>
      </c>
      <c r="AM104" s="51" t="str">
        <f>IF(OR(ISBLANK($A104),$A104=""),"",CHOOSE(Z104,INDEX('Employee Register'!Q:Q,MATCH($A104,'Employee Register'!A:A,0))*'Federal Tax Tables New'!$H$5+INDEX('Employee Register'!R:R,MATCH($A104,'Employee Register'!A:A,0))*'Federal Tax Tables New'!$H$6,0))</f>
        <v/>
      </c>
      <c r="AN104" s="51" t="str">
        <f t="shared" si="19"/>
        <v/>
      </c>
      <c r="AO104" s="139" t="str">
        <f>IF(OR(ISBLANK($A104),$A104=""),"",IF(OR(M104=0,AA104=1),0,CHOOSE(Z104,INDEX('Employee Register'!T:T,MATCH($A104,'Employee Register'!A:A,0)),INDEX('Employee Register'!N:N,MATCH($A104,'Employee Register'!A:A,0)))))</f>
        <v/>
      </c>
      <c r="AP104" s="51" t="str">
        <f>IF(OR(ISBLANK($A104),$A104=""),"",CHOOSE(AC104,0,(M104-O104)*Settings!$B$18))</f>
        <v/>
      </c>
      <c r="AQ104" s="84" t="str">
        <f t="shared" si="20"/>
        <v/>
      </c>
      <c r="AS104" s="113"/>
    </row>
    <row r="105" spans="1:45" s="204" customFormat="1" ht="15" customHeight="1" x14ac:dyDescent="0.2">
      <c r="A105" s="82"/>
      <c r="B105" s="50" t="str">
        <f>IF(OR(ISBLANK($A105),$A105=""),"",INDEX('Employee Register'!B:B,MATCH($A105,'Employee Register'!A:A,0),1))</f>
        <v/>
      </c>
      <c r="C105" s="46"/>
      <c r="D105" s="46"/>
      <c r="E105" s="29"/>
      <c r="F105" s="29"/>
      <c r="G105" s="29"/>
      <c r="H105" s="29"/>
      <c r="I105" s="47"/>
      <c r="J105" s="48"/>
      <c r="K105" s="48"/>
      <c r="L105" s="48"/>
      <c r="M105" s="83" t="str">
        <f>IF(OR(ISBLANK($A105),$A105=""),"",SUM($E105:$H105)*INDEX('Employee Register'!G:G,MATCH($A105,'Employee Register'!A:A,0),1)+IF(OR($X105,ISBLANK($X105)),$I105,0)*INDEX('Employee Register'!H:H,MATCH($A105,'Employee Register'!A:A,0),1)+J105)</f>
        <v/>
      </c>
      <c r="N105" s="83" t="str">
        <f>IF(OR(ISBLANK($A105),$A105=""),"",(M105-J105)*INDEX('Employee Register'!U:U,MATCH($A105,'Employee Register'!A:A,0),1))</f>
        <v/>
      </c>
      <c r="O105" s="142" t="str">
        <f>IF(OR(ISBLANK($A105),$A105=""),"",IF(M105=0,0,INDEX('Employee Register'!V:V,MATCH($A105,'Employee Register'!A:A,0),1)))</f>
        <v/>
      </c>
      <c r="P105" s="142" t="str">
        <f>IF(OR(ISBLANK($A105),$A105=""),"",IF(M105=0,0,INDEX('Employee Register'!W:W,MATCH($A105,'Employee Register'!A:A,0),1)+K105))</f>
        <v/>
      </c>
      <c r="Q105" s="83" t="str">
        <f t="shared" si="17"/>
        <v/>
      </c>
      <c r="R105" s="83" t="str">
        <f>IF(OR(ISBLANK($A105),$A105=""),"",INDEX('Employee Register'!Y:Y,MATCH($A105,'Employee Register'!A:A,0))*$Y105)</f>
        <v/>
      </c>
      <c r="S105" s="83" t="str">
        <f>IF(OR(ISBLANK($A105),$A105=""),"",INDEX('Employee Register'!Z:Z,MATCH($A105,'Employee Register'!A:A,0))*$Y105)</f>
        <v/>
      </c>
      <c r="T105" s="83" t="str">
        <f>IF(OR(ISBLANK($A105),$A105=""),"",IF(SUMIF($A$6:$A105,A105,$AP$6:$AP105)&lt;='Federal Tax Tables New'!$N$5,AP105,IF('Federal Tax Tables New'!$N$5-SUMIF($A$6:$A105,A105,$AP$6:$AP105)+AP105&lt;=0,0,'Federal Tax Tables New'!$N$5-SUMIF($A$6:$A105,A105,$AP$6:$AP105)+AP105)))</f>
        <v/>
      </c>
      <c r="U105" s="83" t="str">
        <f>IF(OR(ISBLANK($A105),$A105=""),"",CHOOSE(AC105,0,$M105*Settings!$B$19))</f>
        <v/>
      </c>
      <c r="V105" s="142" t="str">
        <f>IF(OR(ISBLANK($A105),$A105=""),"",IF(M105=0,0,INDEX('Employee Register'!$AA:$AA,MATCH($A105,'Employee Register'!$A:$A,0),1)))</f>
        <v/>
      </c>
      <c r="W105" s="142" t="str">
        <f>IF(OR(ISBLANK($A105),$A105=""),"",IF(M105=0,0,INDEX('Employee Register'!$AB:$AB,MATCH($A105,'Employee Register'!$A:$A,0),1)))</f>
        <v/>
      </c>
      <c r="X105" s="49" t="str">
        <f>IF(OR(ISBLANK($A105),$A105=""),"",INDEX('Employee Register'!I:I,MATCH($A105,'Employee Register'!A:A,0))="No")</f>
        <v/>
      </c>
      <c r="Y105" s="51" t="str">
        <f t="shared" si="15"/>
        <v/>
      </c>
      <c r="Z105" s="49" t="str">
        <f>IF(OR(ISBLANK($A105),$A105=""),"",MATCH(INDEX('Employee Register'!K:K,MATCH($A105,'Employee Register'!A:A,0)),Settings!$A$2:$A$3,0))</f>
        <v/>
      </c>
      <c r="AA105" s="49" t="str">
        <f>IF(OR(ISBLANK($A105),$A105=""),"",CHOOSE(Z105,MATCH(INDEX('Employee Register'!O:O,MATCH($A105,'Employee Register'!A:A,0)),Settings!$A$6:$A$9,0),MATCH(INDEX('Employee Register'!L:L,MATCH($A105,'Employee Register'!A:A,0)),Settings!$A$12:$A$15,0)))</f>
        <v/>
      </c>
      <c r="AB105" s="49" t="str">
        <f>IF(OR(ISBLANK($A105),$A105=""),"",CHOOSE(Z105,MATCH(INDEX('Employee Register'!P:P,MATCH($A105,'Employee Register'!A:A,0)),Settings!$A$22:$A$23,0),0))</f>
        <v/>
      </c>
      <c r="AC105" s="49" t="str">
        <f>IF(OR(ISBLANK($A105),$A105=""),"",MATCH(INDEX('Employee Register'!X:X,MATCH($A105,'Employee Register'!A:A,0)),Settings!$A$26:$A$27,0))</f>
        <v/>
      </c>
      <c r="AD105" s="49" t="str">
        <f>IF(OR(ISBLANK($A105),$A105=""),"",IF(Z105=2,INDEX('Employee Register'!M:M,MATCH($A105,'Employee Register'!A:A,0)),0))</f>
        <v/>
      </c>
      <c r="AE105" s="78" t="str">
        <f>IF(OR(ISBLANK($A105),$A105=""),"",$AD105*INDEX('Federal Tax Tables New'!$B$56:$B$63,MATCH(INDEX('Employee Register'!J:J,MATCH($A105,'Employee Register'!A:A,0)),'Federal Tax Tables New'!$A$56:$A$63,0),1))</f>
        <v/>
      </c>
      <c r="AF105" s="51" t="str">
        <f t="shared" si="18"/>
        <v/>
      </c>
      <c r="AG105" s="49" t="str">
        <f>IF(OR(ISBLANK($A105),$A105=""),"",INDEX('Federal Tax Tables New'!$C$56:$C$63,MATCH(INDEX('Employee Register'!J:J,MATCH($A105,'Employee Register'!A:A,0)),'Federal Tax Tables New'!$A$56:$A$63,0),1))</f>
        <v/>
      </c>
      <c r="AH105" s="139" t="str">
        <f>IF(OR(ISBLANK($A105),$A105=""),"",IF(AF105&lt;CHOOSE(Z105,INDEX('Employee Register'!S:S,MATCH($A105,'Employee Register'!A:A,0)),0),0,AF105*AG105-CHOOSE(Z105,INDEX('Employee Register'!S:S,MATCH($A105,'Employee Register'!A:A,0))*AG105,0)))</f>
        <v/>
      </c>
      <c r="AI105" s="51" t="str">
        <f>IF(OR(ISBLANK($A105),$A105=""),"",MAX(IF($Z105=1,CHOOSE(AB105,CHOOSE(AA105,0,INDEX('Federal Tax Tables New'!$F$33:$I$40,MATCH(AH105,'Federal Tax Tables New'!$F$33:$F$40,1),1),INDEX('Federal Tax Tables New'!$F$22:$I$29,MATCH(AH105,'Federal Tax Tables New'!$F$22:$F$29,1),1),INDEX('Federal Tax Tables New'!$F$44:$I$51,MATCH(AH105,'Federal Tax Tables New'!$F$44:$F$51,1),1)),CHOOSE(AA105,0,INDEX('Federal Tax Tables New'!$K$33:$N$40,MATCH(AH105,'Federal Tax Tables New'!$K$33:$K$40,1),1),INDEX('Federal Tax Tables New'!$K$22:$N$29,MATCH(AH105,'Federal Tax Tables New'!$K$22:$K$29,1),1),INDEX('Federal Tax Tables New'!$K$44:$N$51,MATCH(AH105,'Federal Tax Tables New'!$K$44:$K$51,1),1))),0),IF($Z105=2,CHOOSE(AA105,0,INDEX('Federal Tax Tables New'!$A$33:$D$40,MATCH(AH105,'Federal Tax Tables New'!$A$33:$A$40,1),1),INDEX('Federal Tax Tables New'!$A$22:$D$29,MATCH(AH105,'Federal Tax Tables New'!$A$22:$A$29,1),1),INDEX('Federal Tax Tables New'!$A$33:$D$40,MATCH(AH105,'Federal Tax Tables New'!$A$33:$A$40,1),1)),0)))</f>
        <v/>
      </c>
      <c r="AJ105" s="51" t="str">
        <f>IF(OR(ISBLANK($A105),$A105=""),"",MAX(IF($Z105=1,CHOOSE(AB105,CHOOSE(AA105,0,INDEX('Federal Tax Tables New'!$F$33:$I$40,MATCH(AH105,'Federal Tax Tables New'!$F$33:$F$40,1),3),INDEX('Federal Tax Tables New'!$F$22:$I$29,MATCH(AH105,'Federal Tax Tables New'!$F$22:$F$29,1),3),INDEX('Federal Tax Tables New'!$F$44:$I$51,MATCH(AH105,'Federal Tax Tables New'!$F$44:$F$51,1),3)),CHOOSE(AA105,0,INDEX('Federal Tax Tables New'!$K$33:$N$40,MATCH(AH105,'Federal Tax Tables New'!$K$33:$K$40,1),3),INDEX('Federal Tax Tables New'!$K$22:$N$29,MATCH(AH105,'Federal Tax Tables New'!$K$22:$K$29,1),3),INDEX('Federal Tax Tables New'!$K$44:$N$51,MATCH(AH105,'Federal Tax Tables New'!$K$44:$K$51,1),3))),0),IF($Z105=2,CHOOSE(AA105,0,INDEX('Federal Tax Tables New'!$A$33:$D$40,MATCH(AH105,'Federal Tax Tables New'!$A$33:$A$40,1),3),INDEX('Federal Tax Tables New'!$A$22:$D$29,MATCH(AH105,'Federal Tax Tables New'!$A$22:$A$29,1),3),INDEX('Federal Tax Tables New'!$A$33:$D$40,MATCH(AH105,'Federal Tax Tables New'!$A$33:$A$40,1),3)),0)))</f>
        <v/>
      </c>
      <c r="AK105" s="79" t="str">
        <f>IF(OR(ISBLANK($A105),$A105=""),"",MAX(IF($Z105=1,CHOOSE(AB105,CHOOSE(AA105,0,INDEX('Federal Tax Tables New'!$F$33:$I$40,MATCH(AH105,'Federal Tax Tables New'!$F$33:$F$40,1),4),INDEX('Federal Tax Tables New'!$F$22:$I$29,MATCH(AH105,'Federal Tax Tables New'!$F$22:$F$29,1),4),INDEX('Federal Tax Tables New'!$F$44:$I$51,MATCH(AH105,'Federal Tax Tables New'!$F$44:$F$51,1),4)),CHOOSE(AA105,0,INDEX('Federal Tax Tables New'!$K$33:$N$40,MATCH(AH105,'Federal Tax Tables New'!$K$33:$K$40,1),4),INDEX('Federal Tax Tables New'!$K$22:$N$29,MATCH(AH105,'Federal Tax Tables New'!$K$22:$K$29,1),4),INDEX('Federal Tax Tables New'!$K$44:$N$51,MATCH(AH105,'Federal Tax Tables New'!$K$44:$K$51,1),4))),0),IF($Z105=2,CHOOSE(AA105,0,INDEX('Federal Tax Tables New'!$A$33:$D$40,MATCH(AH105,'Federal Tax Tables New'!$A$33:$A$40,1),4),INDEX('Federal Tax Tables New'!$A$22:$D$29,MATCH(AH105,'Federal Tax Tables New'!$A$22:$A$29,1),4),INDEX('Federal Tax Tables New'!$A$33:$D$40,MATCH(AH105,'Federal Tax Tables New'!$A$33:$A$40,1),4)),0)))</f>
        <v/>
      </c>
      <c r="AL105" s="51" t="str">
        <f t="shared" si="16"/>
        <v/>
      </c>
      <c r="AM105" s="51" t="str">
        <f>IF(OR(ISBLANK($A105),$A105=""),"",CHOOSE(Z105,INDEX('Employee Register'!Q:Q,MATCH($A105,'Employee Register'!A:A,0))*'Federal Tax Tables New'!$H$5+INDEX('Employee Register'!R:R,MATCH($A105,'Employee Register'!A:A,0))*'Federal Tax Tables New'!$H$6,0))</f>
        <v/>
      </c>
      <c r="AN105" s="51" t="str">
        <f t="shared" si="19"/>
        <v/>
      </c>
      <c r="AO105" s="139" t="str">
        <f>IF(OR(ISBLANK($A105),$A105=""),"",IF(OR(M105=0,AA105=1),0,CHOOSE(Z105,INDEX('Employee Register'!T:T,MATCH($A105,'Employee Register'!A:A,0)),INDEX('Employee Register'!N:N,MATCH($A105,'Employee Register'!A:A,0)))))</f>
        <v/>
      </c>
      <c r="AP105" s="51" t="str">
        <f>IF(OR(ISBLANK($A105),$A105=""),"",CHOOSE(AC105,0,(M105-O105)*Settings!$B$18))</f>
        <v/>
      </c>
      <c r="AQ105" s="84" t="str">
        <f t="shared" si="20"/>
        <v/>
      </c>
      <c r="AS105" s="113"/>
    </row>
    <row r="106" spans="1:45" s="204" customFormat="1" ht="15" customHeight="1" x14ac:dyDescent="0.2">
      <c r="A106" s="82"/>
      <c r="B106" s="50" t="str">
        <f>IF(OR(ISBLANK($A106),$A106=""),"",INDEX('Employee Register'!B:B,MATCH($A106,'Employee Register'!A:A,0),1))</f>
        <v/>
      </c>
      <c r="C106" s="46"/>
      <c r="D106" s="46"/>
      <c r="E106" s="29"/>
      <c r="F106" s="29"/>
      <c r="G106" s="29"/>
      <c r="H106" s="29"/>
      <c r="I106" s="47"/>
      <c r="J106" s="48"/>
      <c r="K106" s="48"/>
      <c r="L106" s="48"/>
      <c r="M106" s="83" t="str">
        <f>IF(OR(ISBLANK($A106),$A106=""),"",SUM($E106:$H106)*INDEX('Employee Register'!G:G,MATCH($A106,'Employee Register'!A:A,0),1)+IF(OR($X106,ISBLANK($X106)),$I106,0)*INDEX('Employee Register'!H:H,MATCH($A106,'Employee Register'!A:A,0),1)+J106)</f>
        <v/>
      </c>
      <c r="N106" s="83" t="str">
        <f>IF(OR(ISBLANK($A106),$A106=""),"",(M106-J106)*INDEX('Employee Register'!U:U,MATCH($A106,'Employee Register'!A:A,0),1))</f>
        <v/>
      </c>
      <c r="O106" s="142" t="str">
        <f>IF(OR(ISBLANK($A106),$A106=""),"",IF(M106=0,0,INDEX('Employee Register'!V:V,MATCH($A106,'Employee Register'!A:A,0),1)))</f>
        <v/>
      </c>
      <c r="P106" s="142" t="str">
        <f>IF(OR(ISBLANK($A106),$A106=""),"",IF(M106=0,0,INDEX('Employee Register'!W:W,MATCH($A106,'Employee Register'!A:A,0),1)+K106))</f>
        <v/>
      </c>
      <c r="Q106" s="83" t="str">
        <f t="shared" si="17"/>
        <v/>
      </c>
      <c r="R106" s="83" t="str">
        <f>IF(OR(ISBLANK($A106),$A106=""),"",INDEX('Employee Register'!Y:Y,MATCH($A106,'Employee Register'!A:A,0))*$Y106)</f>
        <v/>
      </c>
      <c r="S106" s="83" t="str">
        <f>IF(OR(ISBLANK($A106),$A106=""),"",INDEX('Employee Register'!Z:Z,MATCH($A106,'Employee Register'!A:A,0))*$Y106)</f>
        <v/>
      </c>
      <c r="T106" s="83" t="str">
        <f>IF(OR(ISBLANK($A106),$A106=""),"",IF(SUMIF($A$6:$A106,A106,$AP$6:$AP106)&lt;='Federal Tax Tables New'!$N$5,AP106,IF('Federal Tax Tables New'!$N$5-SUMIF($A$6:$A106,A106,$AP$6:$AP106)+AP106&lt;=0,0,'Federal Tax Tables New'!$N$5-SUMIF($A$6:$A106,A106,$AP$6:$AP106)+AP106)))</f>
        <v/>
      </c>
      <c r="U106" s="83" t="str">
        <f>IF(OR(ISBLANK($A106),$A106=""),"",CHOOSE(AC106,0,$M106*Settings!$B$19))</f>
        <v/>
      </c>
      <c r="V106" s="142" t="str">
        <f>IF(OR(ISBLANK($A106),$A106=""),"",IF(M106=0,0,INDEX('Employee Register'!$AA:$AA,MATCH($A106,'Employee Register'!$A:$A,0),1)))</f>
        <v/>
      </c>
      <c r="W106" s="142" t="str">
        <f>IF(OR(ISBLANK($A106),$A106=""),"",IF(M106=0,0,INDEX('Employee Register'!$AB:$AB,MATCH($A106,'Employee Register'!$A:$A,0),1)))</f>
        <v/>
      </c>
      <c r="X106" s="49" t="str">
        <f>IF(OR(ISBLANK($A106),$A106=""),"",INDEX('Employee Register'!I:I,MATCH($A106,'Employee Register'!A:A,0))="No")</f>
        <v/>
      </c>
      <c r="Y106" s="51" t="str">
        <f t="shared" si="15"/>
        <v/>
      </c>
      <c r="Z106" s="49" t="str">
        <f>IF(OR(ISBLANK($A106),$A106=""),"",MATCH(INDEX('Employee Register'!K:K,MATCH($A106,'Employee Register'!A:A,0)),Settings!$A$2:$A$3,0))</f>
        <v/>
      </c>
      <c r="AA106" s="49" t="str">
        <f>IF(OR(ISBLANK($A106),$A106=""),"",CHOOSE(Z106,MATCH(INDEX('Employee Register'!O:O,MATCH($A106,'Employee Register'!A:A,0)),Settings!$A$6:$A$9,0),MATCH(INDEX('Employee Register'!L:L,MATCH($A106,'Employee Register'!A:A,0)),Settings!$A$12:$A$15,0)))</f>
        <v/>
      </c>
      <c r="AB106" s="49" t="str">
        <f>IF(OR(ISBLANK($A106),$A106=""),"",CHOOSE(Z106,MATCH(INDEX('Employee Register'!P:P,MATCH($A106,'Employee Register'!A:A,0)),Settings!$A$22:$A$23,0),0))</f>
        <v/>
      </c>
      <c r="AC106" s="49" t="str">
        <f>IF(OR(ISBLANK($A106),$A106=""),"",MATCH(INDEX('Employee Register'!X:X,MATCH($A106,'Employee Register'!A:A,0)),Settings!$A$26:$A$27,0))</f>
        <v/>
      </c>
      <c r="AD106" s="49" t="str">
        <f>IF(OR(ISBLANK($A106),$A106=""),"",IF(Z106=2,INDEX('Employee Register'!M:M,MATCH($A106,'Employee Register'!A:A,0)),0))</f>
        <v/>
      </c>
      <c r="AE106" s="78" t="str">
        <f>IF(OR(ISBLANK($A106),$A106=""),"",$AD106*INDEX('Federal Tax Tables New'!$B$56:$B$63,MATCH(INDEX('Employee Register'!J:J,MATCH($A106,'Employee Register'!A:A,0)),'Federal Tax Tables New'!$A$56:$A$63,0),1))</f>
        <v/>
      </c>
      <c r="AF106" s="51" t="str">
        <f t="shared" si="18"/>
        <v/>
      </c>
      <c r="AG106" s="49" t="str">
        <f>IF(OR(ISBLANK($A106),$A106=""),"",INDEX('Federal Tax Tables New'!$C$56:$C$63,MATCH(INDEX('Employee Register'!J:J,MATCH($A106,'Employee Register'!A:A,0)),'Federal Tax Tables New'!$A$56:$A$63,0),1))</f>
        <v/>
      </c>
      <c r="AH106" s="139" t="str">
        <f>IF(OR(ISBLANK($A106),$A106=""),"",IF(AF106&lt;CHOOSE(Z106,INDEX('Employee Register'!S:S,MATCH($A106,'Employee Register'!A:A,0)),0),0,AF106*AG106-CHOOSE(Z106,INDEX('Employee Register'!S:S,MATCH($A106,'Employee Register'!A:A,0))*AG106,0)))</f>
        <v/>
      </c>
      <c r="AI106" s="51" t="str">
        <f>IF(OR(ISBLANK($A106),$A106=""),"",MAX(IF($Z106=1,CHOOSE(AB106,CHOOSE(AA106,0,INDEX('Federal Tax Tables New'!$F$33:$I$40,MATCH(AH106,'Federal Tax Tables New'!$F$33:$F$40,1),1),INDEX('Federal Tax Tables New'!$F$22:$I$29,MATCH(AH106,'Federal Tax Tables New'!$F$22:$F$29,1),1),INDEX('Federal Tax Tables New'!$F$44:$I$51,MATCH(AH106,'Federal Tax Tables New'!$F$44:$F$51,1),1)),CHOOSE(AA106,0,INDEX('Federal Tax Tables New'!$K$33:$N$40,MATCH(AH106,'Federal Tax Tables New'!$K$33:$K$40,1),1),INDEX('Federal Tax Tables New'!$K$22:$N$29,MATCH(AH106,'Federal Tax Tables New'!$K$22:$K$29,1),1),INDEX('Federal Tax Tables New'!$K$44:$N$51,MATCH(AH106,'Federal Tax Tables New'!$K$44:$K$51,1),1))),0),IF($Z106=2,CHOOSE(AA106,0,INDEX('Federal Tax Tables New'!$A$33:$D$40,MATCH(AH106,'Federal Tax Tables New'!$A$33:$A$40,1),1),INDEX('Federal Tax Tables New'!$A$22:$D$29,MATCH(AH106,'Federal Tax Tables New'!$A$22:$A$29,1),1),INDEX('Federal Tax Tables New'!$A$33:$D$40,MATCH(AH106,'Federal Tax Tables New'!$A$33:$A$40,1),1)),0)))</f>
        <v/>
      </c>
      <c r="AJ106" s="51" t="str">
        <f>IF(OR(ISBLANK($A106),$A106=""),"",MAX(IF($Z106=1,CHOOSE(AB106,CHOOSE(AA106,0,INDEX('Federal Tax Tables New'!$F$33:$I$40,MATCH(AH106,'Federal Tax Tables New'!$F$33:$F$40,1),3),INDEX('Federal Tax Tables New'!$F$22:$I$29,MATCH(AH106,'Federal Tax Tables New'!$F$22:$F$29,1),3),INDEX('Federal Tax Tables New'!$F$44:$I$51,MATCH(AH106,'Federal Tax Tables New'!$F$44:$F$51,1),3)),CHOOSE(AA106,0,INDEX('Federal Tax Tables New'!$K$33:$N$40,MATCH(AH106,'Federal Tax Tables New'!$K$33:$K$40,1),3),INDEX('Federal Tax Tables New'!$K$22:$N$29,MATCH(AH106,'Federal Tax Tables New'!$K$22:$K$29,1),3),INDEX('Federal Tax Tables New'!$K$44:$N$51,MATCH(AH106,'Federal Tax Tables New'!$K$44:$K$51,1),3))),0),IF($Z106=2,CHOOSE(AA106,0,INDEX('Federal Tax Tables New'!$A$33:$D$40,MATCH(AH106,'Federal Tax Tables New'!$A$33:$A$40,1),3),INDEX('Federal Tax Tables New'!$A$22:$D$29,MATCH(AH106,'Federal Tax Tables New'!$A$22:$A$29,1),3),INDEX('Federal Tax Tables New'!$A$33:$D$40,MATCH(AH106,'Federal Tax Tables New'!$A$33:$A$40,1),3)),0)))</f>
        <v/>
      </c>
      <c r="AK106" s="79" t="str">
        <f>IF(OR(ISBLANK($A106),$A106=""),"",MAX(IF($Z106=1,CHOOSE(AB106,CHOOSE(AA106,0,INDEX('Federal Tax Tables New'!$F$33:$I$40,MATCH(AH106,'Federal Tax Tables New'!$F$33:$F$40,1),4),INDEX('Federal Tax Tables New'!$F$22:$I$29,MATCH(AH106,'Federal Tax Tables New'!$F$22:$F$29,1),4),INDEX('Federal Tax Tables New'!$F$44:$I$51,MATCH(AH106,'Federal Tax Tables New'!$F$44:$F$51,1),4)),CHOOSE(AA106,0,INDEX('Federal Tax Tables New'!$K$33:$N$40,MATCH(AH106,'Federal Tax Tables New'!$K$33:$K$40,1),4),INDEX('Federal Tax Tables New'!$K$22:$N$29,MATCH(AH106,'Federal Tax Tables New'!$K$22:$K$29,1),4),INDEX('Federal Tax Tables New'!$K$44:$N$51,MATCH(AH106,'Federal Tax Tables New'!$K$44:$K$51,1),4))),0),IF($Z106=2,CHOOSE(AA106,0,INDEX('Federal Tax Tables New'!$A$33:$D$40,MATCH(AH106,'Federal Tax Tables New'!$A$33:$A$40,1),4),INDEX('Federal Tax Tables New'!$A$22:$D$29,MATCH(AH106,'Federal Tax Tables New'!$A$22:$A$29,1),4),INDEX('Federal Tax Tables New'!$A$33:$D$40,MATCH(AH106,'Federal Tax Tables New'!$A$33:$A$40,1),4)),0)))</f>
        <v/>
      </c>
      <c r="AL106" s="51" t="str">
        <f t="shared" si="16"/>
        <v/>
      </c>
      <c r="AM106" s="51" t="str">
        <f>IF(OR(ISBLANK($A106),$A106=""),"",CHOOSE(Z106,INDEX('Employee Register'!Q:Q,MATCH($A106,'Employee Register'!A:A,0))*'Federal Tax Tables New'!$H$5+INDEX('Employee Register'!R:R,MATCH($A106,'Employee Register'!A:A,0))*'Federal Tax Tables New'!$H$6,0))</f>
        <v/>
      </c>
      <c r="AN106" s="51" t="str">
        <f t="shared" si="19"/>
        <v/>
      </c>
      <c r="AO106" s="139" t="str">
        <f>IF(OR(ISBLANK($A106),$A106=""),"",IF(OR(M106=0,AA106=1),0,CHOOSE(Z106,INDEX('Employee Register'!T:T,MATCH($A106,'Employee Register'!A:A,0)),INDEX('Employee Register'!N:N,MATCH($A106,'Employee Register'!A:A,0)))))</f>
        <v/>
      </c>
      <c r="AP106" s="51" t="str">
        <f>IF(OR(ISBLANK($A106),$A106=""),"",CHOOSE(AC106,0,(M106-O106)*Settings!$B$18))</f>
        <v/>
      </c>
      <c r="AQ106" s="84" t="str">
        <f t="shared" si="20"/>
        <v/>
      </c>
      <c r="AS106" s="113"/>
    </row>
    <row r="107" spans="1:45" s="204" customFormat="1" ht="15" customHeight="1" x14ac:dyDescent="0.2">
      <c r="A107" s="82"/>
      <c r="B107" s="50" t="str">
        <f>IF(OR(ISBLANK($A107),$A107=""),"",INDEX('Employee Register'!B:B,MATCH($A107,'Employee Register'!A:A,0),1))</f>
        <v/>
      </c>
      <c r="C107" s="46"/>
      <c r="D107" s="46"/>
      <c r="E107" s="29"/>
      <c r="F107" s="29"/>
      <c r="G107" s="29"/>
      <c r="H107" s="29"/>
      <c r="I107" s="47"/>
      <c r="J107" s="48"/>
      <c r="K107" s="48"/>
      <c r="L107" s="48"/>
      <c r="M107" s="83" t="str">
        <f>IF(OR(ISBLANK($A107),$A107=""),"",SUM($E107:$H107)*INDEX('Employee Register'!G:G,MATCH($A107,'Employee Register'!A:A,0),1)+IF(OR($X107,ISBLANK($X107)),$I107,0)*INDEX('Employee Register'!H:H,MATCH($A107,'Employee Register'!A:A,0),1)+J107)</f>
        <v/>
      </c>
      <c r="N107" s="83" t="str">
        <f>IF(OR(ISBLANK($A107),$A107=""),"",(M107-J107)*INDEX('Employee Register'!U:U,MATCH($A107,'Employee Register'!A:A,0),1))</f>
        <v/>
      </c>
      <c r="O107" s="142" t="str">
        <f>IF(OR(ISBLANK($A107),$A107=""),"",IF(M107=0,0,INDEX('Employee Register'!V:V,MATCH($A107,'Employee Register'!A:A,0),1)))</f>
        <v/>
      </c>
      <c r="P107" s="142" t="str">
        <f>IF(OR(ISBLANK($A107),$A107=""),"",IF(M107=0,0,INDEX('Employee Register'!W:W,MATCH($A107,'Employee Register'!A:A,0),1)+K107))</f>
        <v/>
      </c>
      <c r="Q107" s="83" t="str">
        <f t="shared" si="17"/>
        <v/>
      </c>
      <c r="R107" s="83" t="str">
        <f>IF(OR(ISBLANK($A107),$A107=""),"",INDEX('Employee Register'!Y:Y,MATCH($A107,'Employee Register'!A:A,0))*$Y107)</f>
        <v/>
      </c>
      <c r="S107" s="83" t="str">
        <f>IF(OR(ISBLANK($A107),$A107=""),"",INDEX('Employee Register'!Z:Z,MATCH($A107,'Employee Register'!A:A,0))*$Y107)</f>
        <v/>
      </c>
      <c r="T107" s="83" t="str">
        <f>IF(OR(ISBLANK($A107),$A107=""),"",IF(SUMIF($A$6:$A107,A107,$AP$6:$AP107)&lt;='Federal Tax Tables New'!$N$5,AP107,IF('Federal Tax Tables New'!$N$5-SUMIF($A$6:$A107,A107,$AP$6:$AP107)+AP107&lt;=0,0,'Federal Tax Tables New'!$N$5-SUMIF($A$6:$A107,A107,$AP$6:$AP107)+AP107)))</f>
        <v/>
      </c>
      <c r="U107" s="83" t="str">
        <f>IF(OR(ISBLANK($A107),$A107=""),"",CHOOSE(AC107,0,$M107*Settings!$B$19))</f>
        <v/>
      </c>
      <c r="V107" s="142" t="str">
        <f>IF(OR(ISBLANK($A107),$A107=""),"",IF(M107=0,0,INDEX('Employee Register'!$AA:$AA,MATCH($A107,'Employee Register'!$A:$A,0),1)))</f>
        <v/>
      </c>
      <c r="W107" s="142" t="str">
        <f>IF(OR(ISBLANK($A107),$A107=""),"",IF(M107=0,0,INDEX('Employee Register'!$AB:$AB,MATCH($A107,'Employee Register'!$A:$A,0),1)))</f>
        <v/>
      </c>
      <c r="X107" s="49" t="str">
        <f>IF(OR(ISBLANK($A107),$A107=""),"",INDEX('Employee Register'!I:I,MATCH($A107,'Employee Register'!A:A,0))="No")</f>
        <v/>
      </c>
      <c r="Y107" s="51" t="str">
        <f t="shared" si="15"/>
        <v/>
      </c>
      <c r="Z107" s="49" t="str">
        <f>IF(OR(ISBLANK($A107),$A107=""),"",MATCH(INDEX('Employee Register'!K:K,MATCH($A107,'Employee Register'!A:A,0)),Settings!$A$2:$A$3,0))</f>
        <v/>
      </c>
      <c r="AA107" s="49" t="str">
        <f>IF(OR(ISBLANK($A107),$A107=""),"",CHOOSE(Z107,MATCH(INDEX('Employee Register'!O:O,MATCH($A107,'Employee Register'!A:A,0)),Settings!$A$6:$A$9,0),MATCH(INDEX('Employee Register'!L:L,MATCH($A107,'Employee Register'!A:A,0)),Settings!$A$12:$A$15,0)))</f>
        <v/>
      </c>
      <c r="AB107" s="49" t="str">
        <f>IF(OR(ISBLANK($A107),$A107=""),"",CHOOSE(Z107,MATCH(INDEX('Employee Register'!P:P,MATCH($A107,'Employee Register'!A:A,0)),Settings!$A$22:$A$23,0),0))</f>
        <v/>
      </c>
      <c r="AC107" s="49" t="str">
        <f>IF(OR(ISBLANK($A107),$A107=""),"",MATCH(INDEX('Employee Register'!X:X,MATCH($A107,'Employee Register'!A:A,0)),Settings!$A$26:$A$27,0))</f>
        <v/>
      </c>
      <c r="AD107" s="49" t="str">
        <f>IF(OR(ISBLANK($A107),$A107=""),"",IF(Z107=2,INDEX('Employee Register'!M:M,MATCH($A107,'Employee Register'!A:A,0)),0))</f>
        <v/>
      </c>
      <c r="AE107" s="78" t="str">
        <f>IF(OR(ISBLANK($A107),$A107=""),"",$AD107*INDEX('Federal Tax Tables New'!$B$56:$B$63,MATCH(INDEX('Employee Register'!J:J,MATCH($A107,'Employee Register'!A:A,0)),'Federal Tax Tables New'!$A$56:$A$63,0),1))</f>
        <v/>
      </c>
      <c r="AF107" s="51" t="str">
        <f t="shared" si="18"/>
        <v/>
      </c>
      <c r="AG107" s="49" t="str">
        <f>IF(OR(ISBLANK($A107),$A107=""),"",INDEX('Federal Tax Tables New'!$C$56:$C$63,MATCH(INDEX('Employee Register'!J:J,MATCH($A107,'Employee Register'!A:A,0)),'Federal Tax Tables New'!$A$56:$A$63,0),1))</f>
        <v/>
      </c>
      <c r="AH107" s="139" t="str">
        <f>IF(OR(ISBLANK($A107),$A107=""),"",IF(AF107&lt;CHOOSE(Z107,INDEX('Employee Register'!S:S,MATCH($A107,'Employee Register'!A:A,0)),0),0,AF107*AG107-CHOOSE(Z107,INDEX('Employee Register'!S:S,MATCH($A107,'Employee Register'!A:A,0))*AG107,0)))</f>
        <v/>
      </c>
      <c r="AI107" s="51" t="str">
        <f>IF(OR(ISBLANK($A107),$A107=""),"",MAX(IF($Z107=1,CHOOSE(AB107,CHOOSE(AA107,0,INDEX('Federal Tax Tables New'!$F$33:$I$40,MATCH(AH107,'Federal Tax Tables New'!$F$33:$F$40,1),1),INDEX('Federal Tax Tables New'!$F$22:$I$29,MATCH(AH107,'Federal Tax Tables New'!$F$22:$F$29,1),1),INDEX('Federal Tax Tables New'!$F$44:$I$51,MATCH(AH107,'Federal Tax Tables New'!$F$44:$F$51,1),1)),CHOOSE(AA107,0,INDEX('Federal Tax Tables New'!$K$33:$N$40,MATCH(AH107,'Federal Tax Tables New'!$K$33:$K$40,1),1),INDEX('Federal Tax Tables New'!$K$22:$N$29,MATCH(AH107,'Federal Tax Tables New'!$K$22:$K$29,1),1),INDEX('Federal Tax Tables New'!$K$44:$N$51,MATCH(AH107,'Federal Tax Tables New'!$K$44:$K$51,1),1))),0),IF($Z107=2,CHOOSE(AA107,0,INDEX('Federal Tax Tables New'!$A$33:$D$40,MATCH(AH107,'Federal Tax Tables New'!$A$33:$A$40,1),1),INDEX('Federal Tax Tables New'!$A$22:$D$29,MATCH(AH107,'Federal Tax Tables New'!$A$22:$A$29,1),1),INDEX('Federal Tax Tables New'!$A$33:$D$40,MATCH(AH107,'Federal Tax Tables New'!$A$33:$A$40,1),1)),0)))</f>
        <v/>
      </c>
      <c r="AJ107" s="51" t="str">
        <f>IF(OR(ISBLANK($A107),$A107=""),"",MAX(IF($Z107=1,CHOOSE(AB107,CHOOSE(AA107,0,INDEX('Federal Tax Tables New'!$F$33:$I$40,MATCH(AH107,'Federal Tax Tables New'!$F$33:$F$40,1),3),INDEX('Federal Tax Tables New'!$F$22:$I$29,MATCH(AH107,'Federal Tax Tables New'!$F$22:$F$29,1),3),INDEX('Federal Tax Tables New'!$F$44:$I$51,MATCH(AH107,'Federal Tax Tables New'!$F$44:$F$51,1),3)),CHOOSE(AA107,0,INDEX('Federal Tax Tables New'!$K$33:$N$40,MATCH(AH107,'Federal Tax Tables New'!$K$33:$K$40,1),3),INDEX('Federal Tax Tables New'!$K$22:$N$29,MATCH(AH107,'Federal Tax Tables New'!$K$22:$K$29,1),3),INDEX('Federal Tax Tables New'!$K$44:$N$51,MATCH(AH107,'Federal Tax Tables New'!$K$44:$K$51,1),3))),0),IF($Z107=2,CHOOSE(AA107,0,INDEX('Federal Tax Tables New'!$A$33:$D$40,MATCH(AH107,'Federal Tax Tables New'!$A$33:$A$40,1),3),INDEX('Federal Tax Tables New'!$A$22:$D$29,MATCH(AH107,'Federal Tax Tables New'!$A$22:$A$29,1),3),INDEX('Federal Tax Tables New'!$A$33:$D$40,MATCH(AH107,'Federal Tax Tables New'!$A$33:$A$40,1),3)),0)))</f>
        <v/>
      </c>
      <c r="AK107" s="79" t="str">
        <f>IF(OR(ISBLANK($A107),$A107=""),"",MAX(IF($Z107=1,CHOOSE(AB107,CHOOSE(AA107,0,INDEX('Federal Tax Tables New'!$F$33:$I$40,MATCH(AH107,'Federal Tax Tables New'!$F$33:$F$40,1),4),INDEX('Federal Tax Tables New'!$F$22:$I$29,MATCH(AH107,'Federal Tax Tables New'!$F$22:$F$29,1),4),INDEX('Federal Tax Tables New'!$F$44:$I$51,MATCH(AH107,'Federal Tax Tables New'!$F$44:$F$51,1),4)),CHOOSE(AA107,0,INDEX('Federal Tax Tables New'!$K$33:$N$40,MATCH(AH107,'Federal Tax Tables New'!$K$33:$K$40,1),4),INDEX('Federal Tax Tables New'!$K$22:$N$29,MATCH(AH107,'Federal Tax Tables New'!$K$22:$K$29,1),4),INDEX('Federal Tax Tables New'!$K$44:$N$51,MATCH(AH107,'Federal Tax Tables New'!$K$44:$K$51,1),4))),0),IF($Z107=2,CHOOSE(AA107,0,INDEX('Federal Tax Tables New'!$A$33:$D$40,MATCH(AH107,'Federal Tax Tables New'!$A$33:$A$40,1),4),INDEX('Federal Tax Tables New'!$A$22:$D$29,MATCH(AH107,'Federal Tax Tables New'!$A$22:$A$29,1),4),INDEX('Federal Tax Tables New'!$A$33:$D$40,MATCH(AH107,'Federal Tax Tables New'!$A$33:$A$40,1),4)),0)))</f>
        <v/>
      </c>
      <c r="AL107" s="51" t="str">
        <f t="shared" si="16"/>
        <v/>
      </c>
      <c r="AM107" s="51" t="str">
        <f>IF(OR(ISBLANK($A107),$A107=""),"",CHOOSE(Z107,INDEX('Employee Register'!Q:Q,MATCH($A107,'Employee Register'!A:A,0))*'Federal Tax Tables New'!$H$5+INDEX('Employee Register'!R:R,MATCH($A107,'Employee Register'!A:A,0))*'Federal Tax Tables New'!$H$6,0))</f>
        <v/>
      </c>
      <c r="AN107" s="51" t="str">
        <f t="shared" si="19"/>
        <v/>
      </c>
      <c r="AO107" s="139" t="str">
        <f>IF(OR(ISBLANK($A107),$A107=""),"",IF(OR(M107=0,AA107=1),0,CHOOSE(Z107,INDEX('Employee Register'!T:T,MATCH($A107,'Employee Register'!A:A,0)),INDEX('Employee Register'!N:N,MATCH($A107,'Employee Register'!A:A,0)))))</f>
        <v/>
      </c>
      <c r="AP107" s="51" t="str">
        <f>IF(OR(ISBLANK($A107),$A107=""),"",CHOOSE(AC107,0,(M107-O107)*Settings!$B$18))</f>
        <v/>
      </c>
      <c r="AQ107" s="84" t="str">
        <f t="shared" si="20"/>
        <v/>
      </c>
      <c r="AS107" s="113"/>
    </row>
    <row r="108" spans="1:45" s="204" customFormat="1" ht="15" customHeight="1" x14ac:dyDescent="0.2">
      <c r="A108" s="82"/>
      <c r="B108" s="50" t="str">
        <f>IF(OR(ISBLANK($A108),$A108=""),"",INDEX('Employee Register'!B:B,MATCH($A108,'Employee Register'!A:A,0),1))</f>
        <v/>
      </c>
      <c r="C108" s="46"/>
      <c r="D108" s="46"/>
      <c r="E108" s="29"/>
      <c r="F108" s="29"/>
      <c r="G108" s="29"/>
      <c r="H108" s="29"/>
      <c r="I108" s="47"/>
      <c r="J108" s="48"/>
      <c r="K108" s="48"/>
      <c r="L108" s="48"/>
      <c r="M108" s="83" t="str">
        <f>IF(OR(ISBLANK($A108),$A108=""),"",SUM($E108:$H108)*INDEX('Employee Register'!G:G,MATCH($A108,'Employee Register'!A:A,0),1)+IF(OR($X108,ISBLANK($X108)),$I108,0)*INDEX('Employee Register'!H:H,MATCH($A108,'Employee Register'!A:A,0),1)+J108)</f>
        <v/>
      </c>
      <c r="N108" s="83" t="str">
        <f>IF(OR(ISBLANK($A108),$A108=""),"",(M108-J108)*INDEX('Employee Register'!U:U,MATCH($A108,'Employee Register'!A:A,0),1))</f>
        <v/>
      </c>
      <c r="O108" s="142" t="str">
        <f>IF(OR(ISBLANK($A108),$A108=""),"",IF(M108=0,0,INDEX('Employee Register'!V:V,MATCH($A108,'Employee Register'!A:A,0),1)))</f>
        <v/>
      </c>
      <c r="P108" s="142" t="str">
        <f>IF(OR(ISBLANK($A108),$A108=""),"",IF(M108=0,0,INDEX('Employee Register'!W:W,MATCH($A108,'Employee Register'!A:A,0),1)+K108))</f>
        <v/>
      </c>
      <c r="Q108" s="83" t="str">
        <f t="shared" si="17"/>
        <v/>
      </c>
      <c r="R108" s="83" t="str">
        <f>IF(OR(ISBLANK($A108),$A108=""),"",INDEX('Employee Register'!Y:Y,MATCH($A108,'Employee Register'!A:A,0))*$Y108)</f>
        <v/>
      </c>
      <c r="S108" s="83" t="str">
        <f>IF(OR(ISBLANK($A108),$A108=""),"",INDEX('Employee Register'!Z:Z,MATCH($A108,'Employee Register'!A:A,0))*$Y108)</f>
        <v/>
      </c>
      <c r="T108" s="83" t="str">
        <f>IF(OR(ISBLANK($A108),$A108=""),"",IF(SUMIF($A$6:$A108,A108,$AP$6:$AP108)&lt;='Federal Tax Tables New'!$N$5,AP108,IF('Federal Tax Tables New'!$N$5-SUMIF($A$6:$A108,A108,$AP$6:$AP108)+AP108&lt;=0,0,'Federal Tax Tables New'!$N$5-SUMIF($A$6:$A108,A108,$AP$6:$AP108)+AP108)))</f>
        <v/>
      </c>
      <c r="U108" s="83" t="str">
        <f>IF(OR(ISBLANK($A108),$A108=""),"",CHOOSE(AC108,0,$M108*Settings!$B$19))</f>
        <v/>
      </c>
      <c r="V108" s="142" t="str">
        <f>IF(OR(ISBLANK($A108),$A108=""),"",IF(M108=0,0,INDEX('Employee Register'!$AA:$AA,MATCH($A108,'Employee Register'!$A:$A,0),1)))</f>
        <v/>
      </c>
      <c r="W108" s="142" t="str">
        <f>IF(OR(ISBLANK($A108),$A108=""),"",IF(M108=0,0,INDEX('Employee Register'!$AB:$AB,MATCH($A108,'Employee Register'!$A:$A,0),1)))</f>
        <v/>
      </c>
      <c r="X108" s="49" t="str">
        <f>IF(OR(ISBLANK($A108),$A108=""),"",INDEX('Employee Register'!I:I,MATCH($A108,'Employee Register'!A:A,0))="No")</f>
        <v/>
      </c>
      <c r="Y108" s="51" t="str">
        <f t="shared" si="15"/>
        <v/>
      </c>
      <c r="Z108" s="49" t="str">
        <f>IF(OR(ISBLANK($A108),$A108=""),"",MATCH(INDEX('Employee Register'!K:K,MATCH($A108,'Employee Register'!A:A,0)),Settings!$A$2:$A$3,0))</f>
        <v/>
      </c>
      <c r="AA108" s="49" t="str">
        <f>IF(OR(ISBLANK($A108),$A108=""),"",CHOOSE(Z108,MATCH(INDEX('Employee Register'!O:O,MATCH($A108,'Employee Register'!A:A,0)),Settings!$A$6:$A$9,0),MATCH(INDEX('Employee Register'!L:L,MATCH($A108,'Employee Register'!A:A,0)),Settings!$A$12:$A$15,0)))</f>
        <v/>
      </c>
      <c r="AB108" s="49" t="str">
        <f>IF(OR(ISBLANK($A108),$A108=""),"",CHOOSE(Z108,MATCH(INDEX('Employee Register'!P:P,MATCH($A108,'Employee Register'!A:A,0)),Settings!$A$22:$A$23,0),0))</f>
        <v/>
      </c>
      <c r="AC108" s="49" t="str">
        <f>IF(OR(ISBLANK($A108),$A108=""),"",MATCH(INDEX('Employee Register'!X:X,MATCH($A108,'Employee Register'!A:A,0)),Settings!$A$26:$A$27,0))</f>
        <v/>
      </c>
      <c r="AD108" s="49" t="str">
        <f>IF(OR(ISBLANK($A108),$A108=""),"",IF(Z108=2,INDEX('Employee Register'!M:M,MATCH($A108,'Employee Register'!A:A,0)),0))</f>
        <v/>
      </c>
      <c r="AE108" s="78" t="str">
        <f>IF(OR(ISBLANK($A108),$A108=""),"",$AD108*INDEX('Federal Tax Tables New'!$B$56:$B$63,MATCH(INDEX('Employee Register'!J:J,MATCH($A108,'Employee Register'!A:A,0)),'Federal Tax Tables New'!$A$56:$A$63,0),1))</f>
        <v/>
      </c>
      <c r="AF108" s="51" t="str">
        <f t="shared" si="18"/>
        <v/>
      </c>
      <c r="AG108" s="49" t="str">
        <f>IF(OR(ISBLANK($A108),$A108=""),"",INDEX('Federal Tax Tables New'!$C$56:$C$63,MATCH(INDEX('Employee Register'!J:J,MATCH($A108,'Employee Register'!A:A,0)),'Federal Tax Tables New'!$A$56:$A$63,0),1))</f>
        <v/>
      </c>
      <c r="AH108" s="139" t="str">
        <f>IF(OR(ISBLANK($A108),$A108=""),"",IF(AF108&lt;CHOOSE(Z108,INDEX('Employee Register'!S:S,MATCH($A108,'Employee Register'!A:A,0)),0),0,AF108*AG108-CHOOSE(Z108,INDEX('Employee Register'!S:S,MATCH($A108,'Employee Register'!A:A,0))*AG108,0)))</f>
        <v/>
      </c>
      <c r="AI108" s="51" t="str">
        <f>IF(OR(ISBLANK($A108),$A108=""),"",MAX(IF($Z108=1,CHOOSE(AB108,CHOOSE(AA108,0,INDEX('Federal Tax Tables New'!$F$33:$I$40,MATCH(AH108,'Federal Tax Tables New'!$F$33:$F$40,1),1),INDEX('Federal Tax Tables New'!$F$22:$I$29,MATCH(AH108,'Federal Tax Tables New'!$F$22:$F$29,1),1),INDEX('Federal Tax Tables New'!$F$44:$I$51,MATCH(AH108,'Federal Tax Tables New'!$F$44:$F$51,1),1)),CHOOSE(AA108,0,INDEX('Federal Tax Tables New'!$K$33:$N$40,MATCH(AH108,'Federal Tax Tables New'!$K$33:$K$40,1),1),INDEX('Federal Tax Tables New'!$K$22:$N$29,MATCH(AH108,'Federal Tax Tables New'!$K$22:$K$29,1),1),INDEX('Federal Tax Tables New'!$K$44:$N$51,MATCH(AH108,'Federal Tax Tables New'!$K$44:$K$51,1),1))),0),IF($Z108=2,CHOOSE(AA108,0,INDEX('Federal Tax Tables New'!$A$33:$D$40,MATCH(AH108,'Federal Tax Tables New'!$A$33:$A$40,1),1),INDEX('Federal Tax Tables New'!$A$22:$D$29,MATCH(AH108,'Federal Tax Tables New'!$A$22:$A$29,1),1),INDEX('Federal Tax Tables New'!$A$33:$D$40,MATCH(AH108,'Federal Tax Tables New'!$A$33:$A$40,1),1)),0)))</f>
        <v/>
      </c>
      <c r="AJ108" s="51" t="str">
        <f>IF(OR(ISBLANK($A108),$A108=""),"",MAX(IF($Z108=1,CHOOSE(AB108,CHOOSE(AA108,0,INDEX('Federal Tax Tables New'!$F$33:$I$40,MATCH(AH108,'Federal Tax Tables New'!$F$33:$F$40,1),3),INDEX('Federal Tax Tables New'!$F$22:$I$29,MATCH(AH108,'Federal Tax Tables New'!$F$22:$F$29,1),3),INDEX('Federal Tax Tables New'!$F$44:$I$51,MATCH(AH108,'Federal Tax Tables New'!$F$44:$F$51,1),3)),CHOOSE(AA108,0,INDEX('Federal Tax Tables New'!$K$33:$N$40,MATCH(AH108,'Federal Tax Tables New'!$K$33:$K$40,1),3),INDEX('Federal Tax Tables New'!$K$22:$N$29,MATCH(AH108,'Federal Tax Tables New'!$K$22:$K$29,1),3),INDEX('Federal Tax Tables New'!$K$44:$N$51,MATCH(AH108,'Federal Tax Tables New'!$K$44:$K$51,1),3))),0),IF($Z108=2,CHOOSE(AA108,0,INDEX('Federal Tax Tables New'!$A$33:$D$40,MATCH(AH108,'Federal Tax Tables New'!$A$33:$A$40,1),3),INDEX('Federal Tax Tables New'!$A$22:$D$29,MATCH(AH108,'Federal Tax Tables New'!$A$22:$A$29,1),3),INDEX('Federal Tax Tables New'!$A$33:$D$40,MATCH(AH108,'Federal Tax Tables New'!$A$33:$A$40,1),3)),0)))</f>
        <v/>
      </c>
      <c r="AK108" s="79" t="str">
        <f>IF(OR(ISBLANK($A108),$A108=""),"",MAX(IF($Z108=1,CHOOSE(AB108,CHOOSE(AA108,0,INDEX('Federal Tax Tables New'!$F$33:$I$40,MATCH(AH108,'Federal Tax Tables New'!$F$33:$F$40,1),4),INDEX('Federal Tax Tables New'!$F$22:$I$29,MATCH(AH108,'Federal Tax Tables New'!$F$22:$F$29,1),4),INDEX('Federal Tax Tables New'!$F$44:$I$51,MATCH(AH108,'Federal Tax Tables New'!$F$44:$F$51,1),4)),CHOOSE(AA108,0,INDEX('Federal Tax Tables New'!$K$33:$N$40,MATCH(AH108,'Federal Tax Tables New'!$K$33:$K$40,1),4),INDEX('Federal Tax Tables New'!$K$22:$N$29,MATCH(AH108,'Federal Tax Tables New'!$K$22:$K$29,1),4),INDEX('Federal Tax Tables New'!$K$44:$N$51,MATCH(AH108,'Federal Tax Tables New'!$K$44:$K$51,1),4))),0),IF($Z108=2,CHOOSE(AA108,0,INDEX('Federal Tax Tables New'!$A$33:$D$40,MATCH(AH108,'Federal Tax Tables New'!$A$33:$A$40,1),4),INDEX('Federal Tax Tables New'!$A$22:$D$29,MATCH(AH108,'Federal Tax Tables New'!$A$22:$A$29,1),4),INDEX('Federal Tax Tables New'!$A$33:$D$40,MATCH(AH108,'Federal Tax Tables New'!$A$33:$A$40,1),4)),0)))</f>
        <v/>
      </c>
      <c r="AL108" s="51" t="str">
        <f t="shared" si="16"/>
        <v/>
      </c>
      <c r="AM108" s="51" t="str">
        <f>IF(OR(ISBLANK($A108),$A108=""),"",CHOOSE(Z108,INDEX('Employee Register'!Q:Q,MATCH($A108,'Employee Register'!A:A,0))*'Federal Tax Tables New'!$H$5+INDEX('Employee Register'!R:R,MATCH($A108,'Employee Register'!A:A,0))*'Federal Tax Tables New'!$H$6,0))</f>
        <v/>
      </c>
      <c r="AN108" s="51" t="str">
        <f t="shared" si="19"/>
        <v/>
      </c>
      <c r="AO108" s="139" t="str">
        <f>IF(OR(ISBLANK($A108),$A108=""),"",IF(OR(M108=0,AA108=1),0,CHOOSE(Z108,INDEX('Employee Register'!T:T,MATCH($A108,'Employee Register'!A:A,0)),INDEX('Employee Register'!N:N,MATCH($A108,'Employee Register'!A:A,0)))))</f>
        <v/>
      </c>
      <c r="AP108" s="51" t="str">
        <f>IF(OR(ISBLANK($A108),$A108=""),"",CHOOSE(AC108,0,(M108-O108)*Settings!$B$18))</f>
        <v/>
      </c>
      <c r="AQ108" s="84" t="str">
        <f t="shared" si="20"/>
        <v/>
      </c>
      <c r="AS108" s="113"/>
    </row>
    <row r="109" spans="1:45" s="204" customFormat="1" ht="15" customHeight="1" x14ac:dyDescent="0.2">
      <c r="A109" s="82"/>
      <c r="B109" s="50" t="str">
        <f>IF(OR(ISBLANK($A109),$A109=""),"",INDEX('Employee Register'!B:B,MATCH($A109,'Employee Register'!A:A,0),1))</f>
        <v/>
      </c>
      <c r="C109" s="46"/>
      <c r="D109" s="46"/>
      <c r="E109" s="29"/>
      <c r="F109" s="29"/>
      <c r="G109" s="29"/>
      <c r="H109" s="29"/>
      <c r="I109" s="47"/>
      <c r="J109" s="48"/>
      <c r="K109" s="48"/>
      <c r="L109" s="48"/>
      <c r="M109" s="83" t="str">
        <f>IF(OR(ISBLANK($A109),$A109=""),"",SUM($E109:$H109)*INDEX('Employee Register'!G:G,MATCH($A109,'Employee Register'!A:A,0),1)+IF(OR($X109,ISBLANK($X109)),$I109,0)*INDEX('Employee Register'!H:H,MATCH($A109,'Employee Register'!A:A,0),1)+J109)</f>
        <v/>
      </c>
      <c r="N109" s="83" t="str">
        <f>IF(OR(ISBLANK($A109),$A109=""),"",(M109-J109)*INDEX('Employee Register'!U:U,MATCH($A109,'Employee Register'!A:A,0),1))</f>
        <v/>
      </c>
      <c r="O109" s="142" t="str">
        <f>IF(OR(ISBLANK($A109),$A109=""),"",IF(M109=0,0,INDEX('Employee Register'!V:V,MATCH($A109,'Employee Register'!A:A,0),1)))</f>
        <v/>
      </c>
      <c r="P109" s="142" t="str">
        <f>IF(OR(ISBLANK($A109),$A109=""),"",IF(M109=0,0,INDEX('Employee Register'!W:W,MATCH($A109,'Employee Register'!A:A,0),1)+K109))</f>
        <v/>
      </c>
      <c r="Q109" s="83" t="str">
        <f t="shared" si="17"/>
        <v/>
      </c>
      <c r="R109" s="83" t="str">
        <f>IF(OR(ISBLANK($A109),$A109=""),"",INDEX('Employee Register'!Y:Y,MATCH($A109,'Employee Register'!A:A,0))*$Y109)</f>
        <v/>
      </c>
      <c r="S109" s="83" t="str">
        <f>IF(OR(ISBLANK($A109),$A109=""),"",INDEX('Employee Register'!Z:Z,MATCH($A109,'Employee Register'!A:A,0))*$Y109)</f>
        <v/>
      </c>
      <c r="T109" s="83" t="str">
        <f>IF(OR(ISBLANK($A109),$A109=""),"",IF(SUMIF($A$6:$A109,A109,$AP$6:$AP109)&lt;='Federal Tax Tables New'!$N$5,AP109,IF('Federal Tax Tables New'!$N$5-SUMIF($A$6:$A109,A109,$AP$6:$AP109)+AP109&lt;=0,0,'Federal Tax Tables New'!$N$5-SUMIF($A$6:$A109,A109,$AP$6:$AP109)+AP109)))</f>
        <v/>
      </c>
      <c r="U109" s="83" t="str">
        <f>IF(OR(ISBLANK($A109),$A109=""),"",CHOOSE(AC109,0,$M109*Settings!$B$19))</f>
        <v/>
      </c>
      <c r="V109" s="142" t="str">
        <f>IF(OR(ISBLANK($A109),$A109=""),"",IF(M109=0,0,INDEX('Employee Register'!$AA:$AA,MATCH($A109,'Employee Register'!$A:$A,0),1)))</f>
        <v/>
      </c>
      <c r="W109" s="142" t="str">
        <f>IF(OR(ISBLANK($A109),$A109=""),"",IF(M109=0,0,INDEX('Employee Register'!$AB:$AB,MATCH($A109,'Employee Register'!$A:$A,0),1)))</f>
        <v/>
      </c>
      <c r="X109" s="49" t="str">
        <f>IF(OR(ISBLANK($A109),$A109=""),"",INDEX('Employee Register'!I:I,MATCH($A109,'Employee Register'!A:A,0))="No")</f>
        <v/>
      </c>
      <c r="Y109" s="51" t="str">
        <f t="shared" si="15"/>
        <v/>
      </c>
      <c r="Z109" s="49" t="str">
        <f>IF(OR(ISBLANK($A109),$A109=""),"",MATCH(INDEX('Employee Register'!K:K,MATCH($A109,'Employee Register'!A:A,0)),Settings!$A$2:$A$3,0))</f>
        <v/>
      </c>
      <c r="AA109" s="49" t="str">
        <f>IF(OR(ISBLANK($A109),$A109=""),"",CHOOSE(Z109,MATCH(INDEX('Employee Register'!O:O,MATCH($A109,'Employee Register'!A:A,0)),Settings!$A$6:$A$9,0),MATCH(INDEX('Employee Register'!L:L,MATCH($A109,'Employee Register'!A:A,0)),Settings!$A$12:$A$15,0)))</f>
        <v/>
      </c>
      <c r="AB109" s="49" t="str">
        <f>IF(OR(ISBLANK($A109),$A109=""),"",CHOOSE(Z109,MATCH(INDEX('Employee Register'!P:P,MATCH($A109,'Employee Register'!A:A,0)),Settings!$A$22:$A$23,0),0))</f>
        <v/>
      </c>
      <c r="AC109" s="49" t="str">
        <f>IF(OR(ISBLANK($A109),$A109=""),"",MATCH(INDEX('Employee Register'!X:X,MATCH($A109,'Employee Register'!A:A,0)),Settings!$A$26:$A$27,0))</f>
        <v/>
      </c>
      <c r="AD109" s="49" t="str">
        <f>IF(OR(ISBLANK($A109),$A109=""),"",IF(Z109=2,INDEX('Employee Register'!M:M,MATCH($A109,'Employee Register'!A:A,0)),0))</f>
        <v/>
      </c>
      <c r="AE109" s="78" t="str">
        <f>IF(OR(ISBLANK($A109),$A109=""),"",$AD109*INDEX('Federal Tax Tables New'!$B$56:$B$63,MATCH(INDEX('Employee Register'!J:J,MATCH($A109,'Employee Register'!A:A,0)),'Federal Tax Tables New'!$A$56:$A$63,0),1))</f>
        <v/>
      </c>
      <c r="AF109" s="51" t="str">
        <f t="shared" si="18"/>
        <v/>
      </c>
      <c r="AG109" s="49" t="str">
        <f>IF(OR(ISBLANK($A109),$A109=""),"",INDEX('Federal Tax Tables New'!$C$56:$C$63,MATCH(INDEX('Employee Register'!J:J,MATCH($A109,'Employee Register'!A:A,0)),'Federal Tax Tables New'!$A$56:$A$63,0),1))</f>
        <v/>
      </c>
      <c r="AH109" s="139" t="str">
        <f>IF(OR(ISBLANK($A109),$A109=""),"",IF(AF109&lt;CHOOSE(Z109,INDEX('Employee Register'!S:S,MATCH($A109,'Employee Register'!A:A,0)),0),0,AF109*AG109-CHOOSE(Z109,INDEX('Employee Register'!S:S,MATCH($A109,'Employee Register'!A:A,0))*AG109,0)))</f>
        <v/>
      </c>
      <c r="AI109" s="51" t="str">
        <f>IF(OR(ISBLANK($A109),$A109=""),"",MAX(IF($Z109=1,CHOOSE(AB109,CHOOSE(AA109,0,INDEX('Federal Tax Tables New'!$F$33:$I$40,MATCH(AH109,'Federal Tax Tables New'!$F$33:$F$40,1),1),INDEX('Federal Tax Tables New'!$F$22:$I$29,MATCH(AH109,'Federal Tax Tables New'!$F$22:$F$29,1),1),INDEX('Federal Tax Tables New'!$F$44:$I$51,MATCH(AH109,'Federal Tax Tables New'!$F$44:$F$51,1),1)),CHOOSE(AA109,0,INDEX('Federal Tax Tables New'!$K$33:$N$40,MATCH(AH109,'Federal Tax Tables New'!$K$33:$K$40,1),1),INDEX('Federal Tax Tables New'!$K$22:$N$29,MATCH(AH109,'Federal Tax Tables New'!$K$22:$K$29,1),1),INDEX('Federal Tax Tables New'!$K$44:$N$51,MATCH(AH109,'Federal Tax Tables New'!$K$44:$K$51,1),1))),0),IF($Z109=2,CHOOSE(AA109,0,INDEX('Federal Tax Tables New'!$A$33:$D$40,MATCH(AH109,'Federal Tax Tables New'!$A$33:$A$40,1),1),INDEX('Federal Tax Tables New'!$A$22:$D$29,MATCH(AH109,'Federal Tax Tables New'!$A$22:$A$29,1),1),INDEX('Federal Tax Tables New'!$A$33:$D$40,MATCH(AH109,'Federal Tax Tables New'!$A$33:$A$40,1),1)),0)))</f>
        <v/>
      </c>
      <c r="AJ109" s="51" t="str">
        <f>IF(OR(ISBLANK($A109),$A109=""),"",MAX(IF($Z109=1,CHOOSE(AB109,CHOOSE(AA109,0,INDEX('Federal Tax Tables New'!$F$33:$I$40,MATCH(AH109,'Federal Tax Tables New'!$F$33:$F$40,1),3),INDEX('Federal Tax Tables New'!$F$22:$I$29,MATCH(AH109,'Federal Tax Tables New'!$F$22:$F$29,1),3),INDEX('Federal Tax Tables New'!$F$44:$I$51,MATCH(AH109,'Federal Tax Tables New'!$F$44:$F$51,1),3)),CHOOSE(AA109,0,INDEX('Federal Tax Tables New'!$K$33:$N$40,MATCH(AH109,'Federal Tax Tables New'!$K$33:$K$40,1),3),INDEX('Federal Tax Tables New'!$K$22:$N$29,MATCH(AH109,'Federal Tax Tables New'!$K$22:$K$29,1),3),INDEX('Federal Tax Tables New'!$K$44:$N$51,MATCH(AH109,'Federal Tax Tables New'!$K$44:$K$51,1),3))),0),IF($Z109=2,CHOOSE(AA109,0,INDEX('Federal Tax Tables New'!$A$33:$D$40,MATCH(AH109,'Federal Tax Tables New'!$A$33:$A$40,1),3),INDEX('Federal Tax Tables New'!$A$22:$D$29,MATCH(AH109,'Federal Tax Tables New'!$A$22:$A$29,1),3),INDEX('Federal Tax Tables New'!$A$33:$D$40,MATCH(AH109,'Federal Tax Tables New'!$A$33:$A$40,1),3)),0)))</f>
        <v/>
      </c>
      <c r="AK109" s="79" t="str">
        <f>IF(OR(ISBLANK($A109),$A109=""),"",MAX(IF($Z109=1,CHOOSE(AB109,CHOOSE(AA109,0,INDEX('Federal Tax Tables New'!$F$33:$I$40,MATCH(AH109,'Federal Tax Tables New'!$F$33:$F$40,1),4),INDEX('Federal Tax Tables New'!$F$22:$I$29,MATCH(AH109,'Federal Tax Tables New'!$F$22:$F$29,1),4),INDEX('Federal Tax Tables New'!$F$44:$I$51,MATCH(AH109,'Federal Tax Tables New'!$F$44:$F$51,1),4)),CHOOSE(AA109,0,INDEX('Federal Tax Tables New'!$K$33:$N$40,MATCH(AH109,'Federal Tax Tables New'!$K$33:$K$40,1),4),INDEX('Federal Tax Tables New'!$K$22:$N$29,MATCH(AH109,'Federal Tax Tables New'!$K$22:$K$29,1),4),INDEX('Federal Tax Tables New'!$K$44:$N$51,MATCH(AH109,'Federal Tax Tables New'!$K$44:$K$51,1),4))),0),IF($Z109=2,CHOOSE(AA109,0,INDEX('Federal Tax Tables New'!$A$33:$D$40,MATCH(AH109,'Federal Tax Tables New'!$A$33:$A$40,1),4),INDEX('Federal Tax Tables New'!$A$22:$D$29,MATCH(AH109,'Federal Tax Tables New'!$A$22:$A$29,1),4),INDEX('Federal Tax Tables New'!$A$33:$D$40,MATCH(AH109,'Federal Tax Tables New'!$A$33:$A$40,1),4)),0)))</f>
        <v/>
      </c>
      <c r="AL109" s="51" t="str">
        <f t="shared" si="16"/>
        <v/>
      </c>
      <c r="AM109" s="51" t="str">
        <f>IF(OR(ISBLANK($A109),$A109=""),"",CHOOSE(Z109,INDEX('Employee Register'!Q:Q,MATCH($A109,'Employee Register'!A:A,0))*'Federal Tax Tables New'!$H$5+INDEX('Employee Register'!R:R,MATCH($A109,'Employee Register'!A:A,0))*'Federal Tax Tables New'!$H$6,0))</f>
        <v/>
      </c>
      <c r="AN109" s="51" t="str">
        <f t="shared" si="19"/>
        <v/>
      </c>
      <c r="AO109" s="139" t="str">
        <f>IF(OR(ISBLANK($A109),$A109=""),"",IF(OR(M109=0,AA109=1),0,CHOOSE(Z109,INDEX('Employee Register'!T:T,MATCH($A109,'Employee Register'!A:A,0)),INDEX('Employee Register'!N:N,MATCH($A109,'Employee Register'!A:A,0)))))</f>
        <v/>
      </c>
      <c r="AP109" s="51" t="str">
        <f>IF(OR(ISBLANK($A109),$A109=""),"",CHOOSE(AC109,0,(M109-O109)*Settings!$B$18))</f>
        <v/>
      </c>
      <c r="AQ109" s="84" t="str">
        <f t="shared" si="20"/>
        <v/>
      </c>
      <c r="AS109" s="113"/>
    </row>
    <row r="110" spans="1:45" s="204" customFormat="1" ht="15" customHeight="1" x14ac:dyDescent="0.2">
      <c r="A110" s="82"/>
      <c r="B110" s="50" t="str">
        <f>IF(OR(ISBLANK($A110),$A110=""),"",INDEX('Employee Register'!B:B,MATCH($A110,'Employee Register'!A:A,0),1))</f>
        <v/>
      </c>
      <c r="C110" s="46"/>
      <c r="D110" s="46"/>
      <c r="E110" s="29"/>
      <c r="F110" s="29"/>
      <c r="G110" s="29"/>
      <c r="H110" s="29"/>
      <c r="I110" s="47"/>
      <c r="J110" s="48"/>
      <c r="K110" s="48"/>
      <c r="L110" s="48"/>
      <c r="M110" s="83" t="str">
        <f>IF(OR(ISBLANK($A110),$A110=""),"",SUM($E110:$H110)*INDEX('Employee Register'!G:G,MATCH($A110,'Employee Register'!A:A,0),1)+IF(OR($X110,ISBLANK($X110)),$I110,0)*INDEX('Employee Register'!H:H,MATCH($A110,'Employee Register'!A:A,0),1)+J110)</f>
        <v/>
      </c>
      <c r="N110" s="83" t="str">
        <f>IF(OR(ISBLANK($A110),$A110=""),"",(M110-J110)*INDEX('Employee Register'!U:U,MATCH($A110,'Employee Register'!A:A,0),1))</f>
        <v/>
      </c>
      <c r="O110" s="142" t="str">
        <f>IF(OR(ISBLANK($A110),$A110=""),"",IF(M110=0,0,INDEX('Employee Register'!V:V,MATCH($A110,'Employee Register'!A:A,0),1)))</f>
        <v/>
      </c>
      <c r="P110" s="142" t="str">
        <f>IF(OR(ISBLANK($A110),$A110=""),"",IF(M110=0,0,INDEX('Employee Register'!W:W,MATCH($A110,'Employee Register'!A:A,0),1)+K110))</f>
        <v/>
      </c>
      <c r="Q110" s="83" t="str">
        <f t="shared" si="17"/>
        <v/>
      </c>
      <c r="R110" s="83" t="str">
        <f>IF(OR(ISBLANK($A110),$A110=""),"",INDEX('Employee Register'!Y:Y,MATCH($A110,'Employee Register'!A:A,0))*$Y110)</f>
        <v/>
      </c>
      <c r="S110" s="83" t="str">
        <f>IF(OR(ISBLANK($A110),$A110=""),"",INDEX('Employee Register'!Z:Z,MATCH($A110,'Employee Register'!A:A,0))*$Y110)</f>
        <v/>
      </c>
      <c r="T110" s="83" t="str">
        <f>IF(OR(ISBLANK($A110),$A110=""),"",IF(SUMIF($A$6:$A110,A110,$AP$6:$AP110)&lt;='Federal Tax Tables New'!$N$5,AP110,IF('Federal Tax Tables New'!$N$5-SUMIF($A$6:$A110,A110,$AP$6:$AP110)+AP110&lt;=0,0,'Federal Tax Tables New'!$N$5-SUMIF($A$6:$A110,A110,$AP$6:$AP110)+AP110)))</f>
        <v/>
      </c>
      <c r="U110" s="83" t="str">
        <f>IF(OR(ISBLANK($A110),$A110=""),"",CHOOSE(AC110,0,$M110*Settings!$B$19))</f>
        <v/>
      </c>
      <c r="V110" s="142" t="str">
        <f>IF(OR(ISBLANK($A110),$A110=""),"",IF(M110=0,0,INDEX('Employee Register'!$AA:$AA,MATCH($A110,'Employee Register'!$A:$A,0),1)))</f>
        <v/>
      </c>
      <c r="W110" s="142" t="str">
        <f>IF(OR(ISBLANK($A110),$A110=""),"",IF(M110=0,0,INDEX('Employee Register'!$AB:$AB,MATCH($A110,'Employee Register'!$A:$A,0),1)))</f>
        <v/>
      </c>
      <c r="X110" s="49" t="str">
        <f>IF(OR(ISBLANK($A110),$A110=""),"",INDEX('Employee Register'!I:I,MATCH($A110,'Employee Register'!A:A,0))="No")</f>
        <v/>
      </c>
      <c r="Y110" s="51" t="str">
        <f t="shared" si="15"/>
        <v/>
      </c>
      <c r="Z110" s="49" t="str">
        <f>IF(OR(ISBLANK($A110),$A110=""),"",MATCH(INDEX('Employee Register'!K:K,MATCH($A110,'Employee Register'!A:A,0)),Settings!$A$2:$A$3,0))</f>
        <v/>
      </c>
      <c r="AA110" s="49" t="str">
        <f>IF(OR(ISBLANK($A110),$A110=""),"",CHOOSE(Z110,MATCH(INDEX('Employee Register'!O:O,MATCH($A110,'Employee Register'!A:A,0)),Settings!$A$6:$A$9,0),MATCH(INDEX('Employee Register'!L:L,MATCH($A110,'Employee Register'!A:A,0)),Settings!$A$12:$A$15,0)))</f>
        <v/>
      </c>
      <c r="AB110" s="49" t="str">
        <f>IF(OR(ISBLANK($A110),$A110=""),"",CHOOSE(Z110,MATCH(INDEX('Employee Register'!P:P,MATCH($A110,'Employee Register'!A:A,0)),Settings!$A$22:$A$23,0),0))</f>
        <v/>
      </c>
      <c r="AC110" s="49" t="str">
        <f>IF(OR(ISBLANK($A110),$A110=""),"",MATCH(INDEX('Employee Register'!X:X,MATCH($A110,'Employee Register'!A:A,0)),Settings!$A$26:$A$27,0))</f>
        <v/>
      </c>
      <c r="AD110" s="49" t="str">
        <f>IF(OR(ISBLANK($A110),$A110=""),"",IF(Z110=2,INDEX('Employee Register'!M:M,MATCH($A110,'Employee Register'!A:A,0)),0))</f>
        <v/>
      </c>
      <c r="AE110" s="78" t="str">
        <f>IF(OR(ISBLANK($A110),$A110=""),"",$AD110*INDEX('Federal Tax Tables New'!$B$56:$B$63,MATCH(INDEX('Employee Register'!J:J,MATCH($A110,'Employee Register'!A:A,0)),'Federal Tax Tables New'!$A$56:$A$63,0),1))</f>
        <v/>
      </c>
      <c r="AF110" s="51" t="str">
        <f t="shared" si="18"/>
        <v/>
      </c>
      <c r="AG110" s="49" t="str">
        <f>IF(OR(ISBLANK($A110),$A110=""),"",INDEX('Federal Tax Tables New'!$C$56:$C$63,MATCH(INDEX('Employee Register'!J:J,MATCH($A110,'Employee Register'!A:A,0)),'Federal Tax Tables New'!$A$56:$A$63,0),1))</f>
        <v/>
      </c>
      <c r="AH110" s="139" t="str">
        <f>IF(OR(ISBLANK($A110),$A110=""),"",IF(AF110&lt;CHOOSE(Z110,INDEX('Employee Register'!S:S,MATCH($A110,'Employee Register'!A:A,0)),0),0,AF110*AG110-CHOOSE(Z110,INDEX('Employee Register'!S:S,MATCH($A110,'Employee Register'!A:A,0))*AG110,0)))</f>
        <v/>
      </c>
      <c r="AI110" s="51" t="str">
        <f>IF(OR(ISBLANK($A110),$A110=""),"",MAX(IF($Z110=1,CHOOSE(AB110,CHOOSE(AA110,0,INDEX('Federal Tax Tables New'!$F$33:$I$40,MATCH(AH110,'Federal Tax Tables New'!$F$33:$F$40,1),1),INDEX('Federal Tax Tables New'!$F$22:$I$29,MATCH(AH110,'Federal Tax Tables New'!$F$22:$F$29,1),1),INDEX('Federal Tax Tables New'!$F$44:$I$51,MATCH(AH110,'Federal Tax Tables New'!$F$44:$F$51,1),1)),CHOOSE(AA110,0,INDEX('Federal Tax Tables New'!$K$33:$N$40,MATCH(AH110,'Federal Tax Tables New'!$K$33:$K$40,1),1),INDEX('Federal Tax Tables New'!$K$22:$N$29,MATCH(AH110,'Federal Tax Tables New'!$K$22:$K$29,1),1),INDEX('Federal Tax Tables New'!$K$44:$N$51,MATCH(AH110,'Federal Tax Tables New'!$K$44:$K$51,1),1))),0),IF($Z110=2,CHOOSE(AA110,0,INDEX('Federal Tax Tables New'!$A$33:$D$40,MATCH(AH110,'Federal Tax Tables New'!$A$33:$A$40,1),1),INDEX('Federal Tax Tables New'!$A$22:$D$29,MATCH(AH110,'Federal Tax Tables New'!$A$22:$A$29,1),1),INDEX('Federal Tax Tables New'!$A$33:$D$40,MATCH(AH110,'Federal Tax Tables New'!$A$33:$A$40,1),1)),0)))</f>
        <v/>
      </c>
      <c r="AJ110" s="51" t="str">
        <f>IF(OR(ISBLANK($A110),$A110=""),"",MAX(IF($Z110=1,CHOOSE(AB110,CHOOSE(AA110,0,INDEX('Federal Tax Tables New'!$F$33:$I$40,MATCH(AH110,'Federal Tax Tables New'!$F$33:$F$40,1),3),INDEX('Federal Tax Tables New'!$F$22:$I$29,MATCH(AH110,'Federal Tax Tables New'!$F$22:$F$29,1),3),INDEX('Federal Tax Tables New'!$F$44:$I$51,MATCH(AH110,'Federal Tax Tables New'!$F$44:$F$51,1),3)),CHOOSE(AA110,0,INDEX('Federal Tax Tables New'!$K$33:$N$40,MATCH(AH110,'Federal Tax Tables New'!$K$33:$K$40,1),3),INDEX('Federal Tax Tables New'!$K$22:$N$29,MATCH(AH110,'Federal Tax Tables New'!$K$22:$K$29,1),3),INDEX('Federal Tax Tables New'!$K$44:$N$51,MATCH(AH110,'Federal Tax Tables New'!$K$44:$K$51,1),3))),0),IF($Z110=2,CHOOSE(AA110,0,INDEX('Federal Tax Tables New'!$A$33:$D$40,MATCH(AH110,'Federal Tax Tables New'!$A$33:$A$40,1),3),INDEX('Federal Tax Tables New'!$A$22:$D$29,MATCH(AH110,'Federal Tax Tables New'!$A$22:$A$29,1),3),INDEX('Federal Tax Tables New'!$A$33:$D$40,MATCH(AH110,'Federal Tax Tables New'!$A$33:$A$40,1),3)),0)))</f>
        <v/>
      </c>
      <c r="AK110" s="79" t="str">
        <f>IF(OR(ISBLANK($A110),$A110=""),"",MAX(IF($Z110=1,CHOOSE(AB110,CHOOSE(AA110,0,INDEX('Federal Tax Tables New'!$F$33:$I$40,MATCH(AH110,'Federal Tax Tables New'!$F$33:$F$40,1),4),INDEX('Federal Tax Tables New'!$F$22:$I$29,MATCH(AH110,'Federal Tax Tables New'!$F$22:$F$29,1),4),INDEX('Federal Tax Tables New'!$F$44:$I$51,MATCH(AH110,'Federal Tax Tables New'!$F$44:$F$51,1),4)),CHOOSE(AA110,0,INDEX('Federal Tax Tables New'!$K$33:$N$40,MATCH(AH110,'Federal Tax Tables New'!$K$33:$K$40,1),4),INDEX('Federal Tax Tables New'!$K$22:$N$29,MATCH(AH110,'Federal Tax Tables New'!$K$22:$K$29,1),4),INDEX('Federal Tax Tables New'!$K$44:$N$51,MATCH(AH110,'Federal Tax Tables New'!$K$44:$K$51,1),4))),0),IF($Z110=2,CHOOSE(AA110,0,INDEX('Federal Tax Tables New'!$A$33:$D$40,MATCH(AH110,'Federal Tax Tables New'!$A$33:$A$40,1),4),INDEX('Federal Tax Tables New'!$A$22:$D$29,MATCH(AH110,'Federal Tax Tables New'!$A$22:$A$29,1),4),INDEX('Federal Tax Tables New'!$A$33:$D$40,MATCH(AH110,'Federal Tax Tables New'!$A$33:$A$40,1),4)),0)))</f>
        <v/>
      </c>
      <c r="AL110" s="51" t="str">
        <f t="shared" si="16"/>
        <v/>
      </c>
      <c r="AM110" s="51" t="str">
        <f>IF(OR(ISBLANK($A110),$A110=""),"",CHOOSE(Z110,INDEX('Employee Register'!Q:Q,MATCH($A110,'Employee Register'!A:A,0))*'Federal Tax Tables New'!$H$5+INDEX('Employee Register'!R:R,MATCH($A110,'Employee Register'!A:A,0))*'Federal Tax Tables New'!$H$6,0))</f>
        <v/>
      </c>
      <c r="AN110" s="51" t="str">
        <f t="shared" si="19"/>
        <v/>
      </c>
      <c r="AO110" s="139" t="str">
        <f>IF(OR(ISBLANK($A110),$A110=""),"",IF(OR(M110=0,AA110=1),0,CHOOSE(Z110,INDEX('Employee Register'!T:T,MATCH($A110,'Employee Register'!A:A,0)),INDEX('Employee Register'!N:N,MATCH($A110,'Employee Register'!A:A,0)))))</f>
        <v/>
      </c>
      <c r="AP110" s="51" t="str">
        <f>IF(OR(ISBLANK($A110),$A110=""),"",CHOOSE(AC110,0,(M110-O110)*Settings!$B$18))</f>
        <v/>
      </c>
      <c r="AQ110" s="84" t="str">
        <f t="shared" si="20"/>
        <v/>
      </c>
      <c r="AS110" s="113"/>
    </row>
    <row r="111" spans="1:45" s="204" customFormat="1" ht="15" customHeight="1" x14ac:dyDescent="0.2">
      <c r="A111" s="82"/>
      <c r="B111" s="50" t="str">
        <f>IF(OR(ISBLANK($A111),$A111=""),"",INDEX('Employee Register'!B:B,MATCH($A111,'Employee Register'!A:A,0),1))</f>
        <v/>
      </c>
      <c r="C111" s="46"/>
      <c r="D111" s="46"/>
      <c r="E111" s="29"/>
      <c r="F111" s="29"/>
      <c r="G111" s="29"/>
      <c r="H111" s="29"/>
      <c r="I111" s="47"/>
      <c r="J111" s="48"/>
      <c r="K111" s="48"/>
      <c r="L111" s="48"/>
      <c r="M111" s="83" t="str">
        <f>IF(OR(ISBLANK($A111),$A111=""),"",SUM($E111:$H111)*INDEX('Employee Register'!G:G,MATCH($A111,'Employee Register'!A:A,0),1)+IF(OR($X111,ISBLANK($X111)),$I111,0)*INDEX('Employee Register'!H:H,MATCH($A111,'Employee Register'!A:A,0),1)+J111)</f>
        <v/>
      </c>
      <c r="N111" s="83" t="str">
        <f>IF(OR(ISBLANK($A111),$A111=""),"",(M111-J111)*INDEX('Employee Register'!U:U,MATCH($A111,'Employee Register'!A:A,0),1))</f>
        <v/>
      </c>
      <c r="O111" s="142" t="str">
        <f>IF(OR(ISBLANK($A111),$A111=""),"",IF(M111=0,0,INDEX('Employee Register'!V:V,MATCH($A111,'Employee Register'!A:A,0),1)))</f>
        <v/>
      </c>
      <c r="P111" s="142" t="str">
        <f>IF(OR(ISBLANK($A111),$A111=""),"",IF(M111=0,0,INDEX('Employee Register'!W:W,MATCH($A111,'Employee Register'!A:A,0),1)+K111))</f>
        <v/>
      </c>
      <c r="Q111" s="83" t="str">
        <f t="shared" si="17"/>
        <v/>
      </c>
      <c r="R111" s="83" t="str">
        <f>IF(OR(ISBLANK($A111),$A111=""),"",INDEX('Employee Register'!Y:Y,MATCH($A111,'Employee Register'!A:A,0))*$Y111)</f>
        <v/>
      </c>
      <c r="S111" s="83" t="str">
        <f>IF(OR(ISBLANK($A111),$A111=""),"",INDEX('Employee Register'!Z:Z,MATCH($A111,'Employee Register'!A:A,0))*$Y111)</f>
        <v/>
      </c>
      <c r="T111" s="83" t="str">
        <f>IF(OR(ISBLANK($A111),$A111=""),"",IF(SUMIF($A$6:$A111,A111,$AP$6:$AP111)&lt;='Federal Tax Tables New'!$N$5,AP111,IF('Federal Tax Tables New'!$N$5-SUMIF($A$6:$A111,A111,$AP$6:$AP111)+AP111&lt;=0,0,'Federal Tax Tables New'!$N$5-SUMIF($A$6:$A111,A111,$AP$6:$AP111)+AP111)))</f>
        <v/>
      </c>
      <c r="U111" s="83" t="str">
        <f>IF(OR(ISBLANK($A111),$A111=""),"",CHOOSE(AC111,0,$M111*Settings!$B$19))</f>
        <v/>
      </c>
      <c r="V111" s="142" t="str">
        <f>IF(OR(ISBLANK($A111),$A111=""),"",IF(M111=0,0,INDEX('Employee Register'!$AA:$AA,MATCH($A111,'Employee Register'!$A:$A,0),1)))</f>
        <v/>
      </c>
      <c r="W111" s="142" t="str">
        <f>IF(OR(ISBLANK($A111),$A111=""),"",IF(M111=0,0,INDEX('Employee Register'!$AB:$AB,MATCH($A111,'Employee Register'!$A:$A,0),1)))</f>
        <v/>
      </c>
      <c r="X111" s="49" t="str">
        <f>IF(OR(ISBLANK($A111),$A111=""),"",INDEX('Employee Register'!I:I,MATCH($A111,'Employee Register'!A:A,0))="No")</f>
        <v/>
      </c>
      <c r="Y111" s="51" t="str">
        <f t="shared" si="15"/>
        <v/>
      </c>
      <c r="Z111" s="49" t="str">
        <f>IF(OR(ISBLANK($A111),$A111=""),"",MATCH(INDEX('Employee Register'!K:K,MATCH($A111,'Employee Register'!A:A,0)),Settings!$A$2:$A$3,0))</f>
        <v/>
      </c>
      <c r="AA111" s="49" t="str">
        <f>IF(OR(ISBLANK($A111),$A111=""),"",CHOOSE(Z111,MATCH(INDEX('Employee Register'!O:O,MATCH($A111,'Employee Register'!A:A,0)),Settings!$A$6:$A$9,0),MATCH(INDEX('Employee Register'!L:L,MATCH($A111,'Employee Register'!A:A,0)),Settings!$A$12:$A$15,0)))</f>
        <v/>
      </c>
      <c r="AB111" s="49" t="str">
        <f>IF(OR(ISBLANK($A111),$A111=""),"",CHOOSE(Z111,MATCH(INDEX('Employee Register'!P:P,MATCH($A111,'Employee Register'!A:A,0)),Settings!$A$22:$A$23,0),0))</f>
        <v/>
      </c>
      <c r="AC111" s="49" t="str">
        <f>IF(OR(ISBLANK($A111),$A111=""),"",MATCH(INDEX('Employee Register'!X:X,MATCH($A111,'Employee Register'!A:A,0)),Settings!$A$26:$A$27,0))</f>
        <v/>
      </c>
      <c r="AD111" s="49" t="str">
        <f>IF(OR(ISBLANK($A111),$A111=""),"",IF(Z111=2,INDEX('Employee Register'!M:M,MATCH($A111,'Employee Register'!A:A,0)),0))</f>
        <v/>
      </c>
      <c r="AE111" s="78" t="str">
        <f>IF(OR(ISBLANK($A111),$A111=""),"",$AD111*INDEX('Federal Tax Tables New'!$B$56:$B$63,MATCH(INDEX('Employee Register'!J:J,MATCH($A111,'Employee Register'!A:A,0)),'Federal Tax Tables New'!$A$56:$A$63,0),1))</f>
        <v/>
      </c>
      <c r="AF111" s="51" t="str">
        <f t="shared" si="18"/>
        <v/>
      </c>
      <c r="AG111" s="49" t="str">
        <f>IF(OR(ISBLANK($A111),$A111=""),"",INDEX('Federal Tax Tables New'!$C$56:$C$63,MATCH(INDEX('Employee Register'!J:J,MATCH($A111,'Employee Register'!A:A,0)),'Federal Tax Tables New'!$A$56:$A$63,0),1))</f>
        <v/>
      </c>
      <c r="AH111" s="139" t="str">
        <f>IF(OR(ISBLANK($A111),$A111=""),"",IF(AF111&lt;CHOOSE(Z111,INDEX('Employee Register'!S:S,MATCH($A111,'Employee Register'!A:A,0)),0),0,AF111*AG111-CHOOSE(Z111,INDEX('Employee Register'!S:S,MATCH($A111,'Employee Register'!A:A,0))*AG111,0)))</f>
        <v/>
      </c>
      <c r="AI111" s="51" t="str">
        <f>IF(OR(ISBLANK($A111),$A111=""),"",MAX(IF($Z111=1,CHOOSE(AB111,CHOOSE(AA111,0,INDEX('Federal Tax Tables New'!$F$33:$I$40,MATCH(AH111,'Federal Tax Tables New'!$F$33:$F$40,1),1),INDEX('Federal Tax Tables New'!$F$22:$I$29,MATCH(AH111,'Federal Tax Tables New'!$F$22:$F$29,1),1),INDEX('Federal Tax Tables New'!$F$44:$I$51,MATCH(AH111,'Federal Tax Tables New'!$F$44:$F$51,1),1)),CHOOSE(AA111,0,INDEX('Federal Tax Tables New'!$K$33:$N$40,MATCH(AH111,'Federal Tax Tables New'!$K$33:$K$40,1),1),INDEX('Federal Tax Tables New'!$K$22:$N$29,MATCH(AH111,'Federal Tax Tables New'!$K$22:$K$29,1),1),INDEX('Federal Tax Tables New'!$K$44:$N$51,MATCH(AH111,'Federal Tax Tables New'!$K$44:$K$51,1),1))),0),IF($Z111=2,CHOOSE(AA111,0,INDEX('Federal Tax Tables New'!$A$33:$D$40,MATCH(AH111,'Federal Tax Tables New'!$A$33:$A$40,1),1),INDEX('Federal Tax Tables New'!$A$22:$D$29,MATCH(AH111,'Federal Tax Tables New'!$A$22:$A$29,1),1),INDEX('Federal Tax Tables New'!$A$33:$D$40,MATCH(AH111,'Federal Tax Tables New'!$A$33:$A$40,1),1)),0)))</f>
        <v/>
      </c>
      <c r="AJ111" s="51" t="str">
        <f>IF(OR(ISBLANK($A111),$A111=""),"",MAX(IF($Z111=1,CHOOSE(AB111,CHOOSE(AA111,0,INDEX('Federal Tax Tables New'!$F$33:$I$40,MATCH(AH111,'Federal Tax Tables New'!$F$33:$F$40,1),3),INDEX('Federal Tax Tables New'!$F$22:$I$29,MATCH(AH111,'Federal Tax Tables New'!$F$22:$F$29,1),3),INDEX('Federal Tax Tables New'!$F$44:$I$51,MATCH(AH111,'Federal Tax Tables New'!$F$44:$F$51,1),3)),CHOOSE(AA111,0,INDEX('Federal Tax Tables New'!$K$33:$N$40,MATCH(AH111,'Federal Tax Tables New'!$K$33:$K$40,1),3),INDEX('Federal Tax Tables New'!$K$22:$N$29,MATCH(AH111,'Federal Tax Tables New'!$K$22:$K$29,1),3),INDEX('Federal Tax Tables New'!$K$44:$N$51,MATCH(AH111,'Federal Tax Tables New'!$K$44:$K$51,1),3))),0),IF($Z111=2,CHOOSE(AA111,0,INDEX('Federal Tax Tables New'!$A$33:$D$40,MATCH(AH111,'Federal Tax Tables New'!$A$33:$A$40,1),3),INDEX('Federal Tax Tables New'!$A$22:$D$29,MATCH(AH111,'Federal Tax Tables New'!$A$22:$A$29,1),3),INDEX('Federal Tax Tables New'!$A$33:$D$40,MATCH(AH111,'Federal Tax Tables New'!$A$33:$A$40,1),3)),0)))</f>
        <v/>
      </c>
      <c r="AK111" s="79" t="str">
        <f>IF(OR(ISBLANK($A111),$A111=""),"",MAX(IF($Z111=1,CHOOSE(AB111,CHOOSE(AA111,0,INDEX('Federal Tax Tables New'!$F$33:$I$40,MATCH(AH111,'Federal Tax Tables New'!$F$33:$F$40,1),4),INDEX('Federal Tax Tables New'!$F$22:$I$29,MATCH(AH111,'Federal Tax Tables New'!$F$22:$F$29,1),4),INDEX('Federal Tax Tables New'!$F$44:$I$51,MATCH(AH111,'Federal Tax Tables New'!$F$44:$F$51,1),4)),CHOOSE(AA111,0,INDEX('Federal Tax Tables New'!$K$33:$N$40,MATCH(AH111,'Federal Tax Tables New'!$K$33:$K$40,1),4),INDEX('Federal Tax Tables New'!$K$22:$N$29,MATCH(AH111,'Federal Tax Tables New'!$K$22:$K$29,1),4),INDEX('Federal Tax Tables New'!$K$44:$N$51,MATCH(AH111,'Federal Tax Tables New'!$K$44:$K$51,1),4))),0),IF($Z111=2,CHOOSE(AA111,0,INDEX('Federal Tax Tables New'!$A$33:$D$40,MATCH(AH111,'Federal Tax Tables New'!$A$33:$A$40,1),4),INDEX('Federal Tax Tables New'!$A$22:$D$29,MATCH(AH111,'Federal Tax Tables New'!$A$22:$A$29,1),4),INDEX('Federal Tax Tables New'!$A$33:$D$40,MATCH(AH111,'Federal Tax Tables New'!$A$33:$A$40,1),4)),0)))</f>
        <v/>
      </c>
      <c r="AL111" s="51" t="str">
        <f t="shared" si="16"/>
        <v/>
      </c>
      <c r="AM111" s="51" t="str">
        <f>IF(OR(ISBLANK($A111),$A111=""),"",CHOOSE(Z111,INDEX('Employee Register'!Q:Q,MATCH($A111,'Employee Register'!A:A,0))*'Federal Tax Tables New'!$H$5+INDEX('Employee Register'!R:R,MATCH($A111,'Employee Register'!A:A,0))*'Federal Tax Tables New'!$H$6,0))</f>
        <v/>
      </c>
      <c r="AN111" s="51" t="str">
        <f t="shared" si="19"/>
        <v/>
      </c>
      <c r="AO111" s="139" t="str">
        <f>IF(OR(ISBLANK($A111),$A111=""),"",IF(OR(M111=0,AA111=1),0,CHOOSE(Z111,INDEX('Employee Register'!T:T,MATCH($A111,'Employee Register'!A:A,0)),INDEX('Employee Register'!N:N,MATCH($A111,'Employee Register'!A:A,0)))))</f>
        <v/>
      </c>
      <c r="AP111" s="51" t="str">
        <f>IF(OR(ISBLANK($A111),$A111=""),"",CHOOSE(AC111,0,(M111-O111)*Settings!$B$18))</f>
        <v/>
      </c>
      <c r="AQ111" s="84" t="str">
        <f t="shared" si="20"/>
        <v/>
      </c>
      <c r="AS111" s="113"/>
    </row>
    <row r="112" spans="1:45" s="204" customFormat="1" ht="15" customHeight="1" x14ac:dyDescent="0.2">
      <c r="A112" s="82"/>
      <c r="B112" s="50" t="str">
        <f>IF(OR(ISBLANK($A112),$A112=""),"",INDEX('Employee Register'!B:B,MATCH($A112,'Employee Register'!A:A,0),1))</f>
        <v/>
      </c>
      <c r="C112" s="46"/>
      <c r="D112" s="46"/>
      <c r="E112" s="29"/>
      <c r="F112" s="29"/>
      <c r="G112" s="29"/>
      <c r="H112" s="29"/>
      <c r="I112" s="47"/>
      <c r="J112" s="48"/>
      <c r="K112" s="48"/>
      <c r="L112" s="48"/>
      <c r="M112" s="83" t="str">
        <f>IF(OR(ISBLANK($A112),$A112=""),"",SUM($E112:$H112)*INDEX('Employee Register'!G:G,MATCH($A112,'Employee Register'!A:A,0),1)+IF(OR($X112,ISBLANK($X112)),$I112,0)*INDEX('Employee Register'!H:H,MATCH($A112,'Employee Register'!A:A,0),1)+J112)</f>
        <v/>
      </c>
      <c r="N112" s="83" t="str">
        <f>IF(OR(ISBLANK($A112),$A112=""),"",(M112-J112)*INDEX('Employee Register'!U:U,MATCH($A112,'Employee Register'!A:A,0),1))</f>
        <v/>
      </c>
      <c r="O112" s="142" t="str">
        <f>IF(OR(ISBLANK($A112),$A112=""),"",IF(M112=0,0,INDEX('Employee Register'!V:V,MATCH($A112,'Employee Register'!A:A,0),1)))</f>
        <v/>
      </c>
      <c r="P112" s="142" t="str">
        <f>IF(OR(ISBLANK($A112),$A112=""),"",IF(M112=0,0,INDEX('Employee Register'!W:W,MATCH($A112,'Employee Register'!A:A,0),1)+K112))</f>
        <v/>
      </c>
      <c r="Q112" s="83" t="str">
        <f t="shared" si="17"/>
        <v/>
      </c>
      <c r="R112" s="83" t="str">
        <f>IF(OR(ISBLANK($A112),$A112=""),"",INDEX('Employee Register'!Y:Y,MATCH($A112,'Employee Register'!A:A,0))*$Y112)</f>
        <v/>
      </c>
      <c r="S112" s="83" t="str">
        <f>IF(OR(ISBLANK($A112),$A112=""),"",INDEX('Employee Register'!Z:Z,MATCH($A112,'Employee Register'!A:A,0))*$Y112)</f>
        <v/>
      </c>
      <c r="T112" s="83" t="str">
        <f>IF(OR(ISBLANK($A112),$A112=""),"",IF(SUMIF($A$6:$A112,A112,$AP$6:$AP112)&lt;='Federal Tax Tables New'!$N$5,AP112,IF('Federal Tax Tables New'!$N$5-SUMIF($A$6:$A112,A112,$AP$6:$AP112)+AP112&lt;=0,0,'Federal Tax Tables New'!$N$5-SUMIF($A$6:$A112,A112,$AP$6:$AP112)+AP112)))</f>
        <v/>
      </c>
      <c r="U112" s="83" t="str">
        <f>IF(OR(ISBLANK($A112),$A112=""),"",CHOOSE(AC112,0,$M112*Settings!$B$19))</f>
        <v/>
      </c>
      <c r="V112" s="142" t="str">
        <f>IF(OR(ISBLANK($A112),$A112=""),"",IF(M112=0,0,INDEX('Employee Register'!$AA:$AA,MATCH($A112,'Employee Register'!$A:$A,0),1)))</f>
        <v/>
      </c>
      <c r="W112" s="142" t="str">
        <f>IF(OR(ISBLANK($A112),$A112=""),"",IF(M112=0,0,INDEX('Employee Register'!$AB:$AB,MATCH($A112,'Employee Register'!$A:$A,0),1)))</f>
        <v/>
      </c>
      <c r="X112" s="49" t="str">
        <f>IF(OR(ISBLANK($A112),$A112=""),"",INDEX('Employee Register'!I:I,MATCH($A112,'Employee Register'!A:A,0))="No")</f>
        <v/>
      </c>
      <c r="Y112" s="51" t="str">
        <f t="shared" si="15"/>
        <v/>
      </c>
      <c r="Z112" s="49" t="str">
        <f>IF(OR(ISBLANK($A112),$A112=""),"",MATCH(INDEX('Employee Register'!K:K,MATCH($A112,'Employee Register'!A:A,0)),Settings!$A$2:$A$3,0))</f>
        <v/>
      </c>
      <c r="AA112" s="49" t="str">
        <f>IF(OR(ISBLANK($A112),$A112=""),"",CHOOSE(Z112,MATCH(INDEX('Employee Register'!O:O,MATCH($A112,'Employee Register'!A:A,0)),Settings!$A$6:$A$9,0),MATCH(INDEX('Employee Register'!L:L,MATCH($A112,'Employee Register'!A:A,0)),Settings!$A$12:$A$15,0)))</f>
        <v/>
      </c>
      <c r="AB112" s="49" t="str">
        <f>IF(OR(ISBLANK($A112),$A112=""),"",CHOOSE(Z112,MATCH(INDEX('Employee Register'!P:P,MATCH($A112,'Employee Register'!A:A,0)),Settings!$A$22:$A$23,0),0))</f>
        <v/>
      </c>
      <c r="AC112" s="49" t="str">
        <f>IF(OR(ISBLANK($A112),$A112=""),"",MATCH(INDEX('Employee Register'!X:X,MATCH($A112,'Employee Register'!A:A,0)),Settings!$A$26:$A$27,0))</f>
        <v/>
      </c>
      <c r="AD112" s="49" t="str">
        <f>IF(OR(ISBLANK($A112),$A112=""),"",IF(Z112=2,INDEX('Employee Register'!M:M,MATCH($A112,'Employee Register'!A:A,0)),0))</f>
        <v/>
      </c>
      <c r="AE112" s="78" t="str">
        <f>IF(OR(ISBLANK($A112),$A112=""),"",$AD112*INDEX('Federal Tax Tables New'!$B$56:$B$63,MATCH(INDEX('Employee Register'!J:J,MATCH($A112,'Employee Register'!A:A,0)),'Federal Tax Tables New'!$A$56:$A$63,0),1))</f>
        <v/>
      </c>
      <c r="AF112" s="51" t="str">
        <f t="shared" si="18"/>
        <v/>
      </c>
      <c r="AG112" s="49" t="str">
        <f>IF(OR(ISBLANK($A112),$A112=""),"",INDEX('Federal Tax Tables New'!$C$56:$C$63,MATCH(INDEX('Employee Register'!J:J,MATCH($A112,'Employee Register'!A:A,0)),'Federal Tax Tables New'!$A$56:$A$63,0),1))</f>
        <v/>
      </c>
      <c r="AH112" s="139" t="str">
        <f>IF(OR(ISBLANK($A112),$A112=""),"",IF(AF112&lt;CHOOSE(Z112,INDEX('Employee Register'!S:S,MATCH($A112,'Employee Register'!A:A,0)),0),0,AF112*AG112-CHOOSE(Z112,INDEX('Employee Register'!S:S,MATCH($A112,'Employee Register'!A:A,0))*AG112,0)))</f>
        <v/>
      </c>
      <c r="AI112" s="51" t="str">
        <f>IF(OR(ISBLANK($A112),$A112=""),"",MAX(IF($Z112=1,CHOOSE(AB112,CHOOSE(AA112,0,INDEX('Federal Tax Tables New'!$F$33:$I$40,MATCH(AH112,'Federal Tax Tables New'!$F$33:$F$40,1),1),INDEX('Federal Tax Tables New'!$F$22:$I$29,MATCH(AH112,'Federal Tax Tables New'!$F$22:$F$29,1),1),INDEX('Federal Tax Tables New'!$F$44:$I$51,MATCH(AH112,'Federal Tax Tables New'!$F$44:$F$51,1),1)),CHOOSE(AA112,0,INDEX('Federal Tax Tables New'!$K$33:$N$40,MATCH(AH112,'Federal Tax Tables New'!$K$33:$K$40,1),1),INDEX('Federal Tax Tables New'!$K$22:$N$29,MATCH(AH112,'Federal Tax Tables New'!$K$22:$K$29,1),1),INDEX('Federal Tax Tables New'!$K$44:$N$51,MATCH(AH112,'Federal Tax Tables New'!$K$44:$K$51,1),1))),0),IF($Z112=2,CHOOSE(AA112,0,INDEX('Federal Tax Tables New'!$A$33:$D$40,MATCH(AH112,'Federal Tax Tables New'!$A$33:$A$40,1),1),INDEX('Federal Tax Tables New'!$A$22:$D$29,MATCH(AH112,'Federal Tax Tables New'!$A$22:$A$29,1),1),INDEX('Federal Tax Tables New'!$A$33:$D$40,MATCH(AH112,'Federal Tax Tables New'!$A$33:$A$40,1),1)),0)))</f>
        <v/>
      </c>
      <c r="AJ112" s="51" t="str">
        <f>IF(OR(ISBLANK($A112),$A112=""),"",MAX(IF($Z112=1,CHOOSE(AB112,CHOOSE(AA112,0,INDEX('Federal Tax Tables New'!$F$33:$I$40,MATCH(AH112,'Federal Tax Tables New'!$F$33:$F$40,1),3),INDEX('Federal Tax Tables New'!$F$22:$I$29,MATCH(AH112,'Federal Tax Tables New'!$F$22:$F$29,1),3),INDEX('Federal Tax Tables New'!$F$44:$I$51,MATCH(AH112,'Federal Tax Tables New'!$F$44:$F$51,1),3)),CHOOSE(AA112,0,INDEX('Federal Tax Tables New'!$K$33:$N$40,MATCH(AH112,'Federal Tax Tables New'!$K$33:$K$40,1),3),INDEX('Federal Tax Tables New'!$K$22:$N$29,MATCH(AH112,'Federal Tax Tables New'!$K$22:$K$29,1),3),INDEX('Federal Tax Tables New'!$K$44:$N$51,MATCH(AH112,'Federal Tax Tables New'!$K$44:$K$51,1),3))),0),IF($Z112=2,CHOOSE(AA112,0,INDEX('Federal Tax Tables New'!$A$33:$D$40,MATCH(AH112,'Federal Tax Tables New'!$A$33:$A$40,1),3),INDEX('Federal Tax Tables New'!$A$22:$D$29,MATCH(AH112,'Federal Tax Tables New'!$A$22:$A$29,1),3),INDEX('Federal Tax Tables New'!$A$33:$D$40,MATCH(AH112,'Federal Tax Tables New'!$A$33:$A$40,1),3)),0)))</f>
        <v/>
      </c>
      <c r="AK112" s="79" t="str">
        <f>IF(OR(ISBLANK($A112),$A112=""),"",MAX(IF($Z112=1,CHOOSE(AB112,CHOOSE(AA112,0,INDEX('Federal Tax Tables New'!$F$33:$I$40,MATCH(AH112,'Federal Tax Tables New'!$F$33:$F$40,1),4),INDEX('Federal Tax Tables New'!$F$22:$I$29,MATCH(AH112,'Federal Tax Tables New'!$F$22:$F$29,1),4),INDEX('Federal Tax Tables New'!$F$44:$I$51,MATCH(AH112,'Federal Tax Tables New'!$F$44:$F$51,1),4)),CHOOSE(AA112,0,INDEX('Federal Tax Tables New'!$K$33:$N$40,MATCH(AH112,'Federal Tax Tables New'!$K$33:$K$40,1),4),INDEX('Federal Tax Tables New'!$K$22:$N$29,MATCH(AH112,'Federal Tax Tables New'!$K$22:$K$29,1),4),INDEX('Federal Tax Tables New'!$K$44:$N$51,MATCH(AH112,'Federal Tax Tables New'!$K$44:$K$51,1),4))),0),IF($Z112=2,CHOOSE(AA112,0,INDEX('Federal Tax Tables New'!$A$33:$D$40,MATCH(AH112,'Federal Tax Tables New'!$A$33:$A$40,1),4),INDEX('Federal Tax Tables New'!$A$22:$D$29,MATCH(AH112,'Federal Tax Tables New'!$A$22:$A$29,1),4),INDEX('Federal Tax Tables New'!$A$33:$D$40,MATCH(AH112,'Federal Tax Tables New'!$A$33:$A$40,1),4)),0)))</f>
        <v/>
      </c>
      <c r="AL112" s="51" t="str">
        <f t="shared" si="16"/>
        <v/>
      </c>
      <c r="AM112" s="51" t="str">
        <f>IF(OR(ISBLANK($A112),$A112=""),"",CHOOSE(Z112,INDEX('Employee Register'!Q:Q,MATCH($A112,'Employee Register'!A:A,0))*'Federal Tax Tables New'!$H$5+INDEX('Employee Register'!R:R,MATCH($A112,'Employee Register'!A:A,0))*'Federal Tax Tables New'!$H$6,0))</f>
        <v/>
      </c>
      <c r="AN112" s="51" t="str">
        <f t="shared" si="19"/>
        <v/>
      </c>
      <c r="AO112" s="139" t="str">
        <f>IF(OR(ISBLANK($A112),$A112=""),"",IF(OR(M112=0,AA112=1),0,CHOOSE(Z112,INDEX('Employee Register'!T:T,MATCH($A112,'Employee Register'!A:A,0)),INDEX('Employee Register'!N:N,MATCH($A112,'Employee Register'!A:A,0)))))</f>
        <v/>
      </c>
      <c r="AP112" s="51" t="str">
        <f>IF(OR(ISBLANK($A112),$A112=""),"",CHOOSE(AC112,0,(M112-O112)*Settings!$B$18))</f>
        <v/>
      </c>
      <c r="AQ112" s="84" t="str">
        <f t="shared" si="20"/>
        <v/>
      </c>
      <c r="AS112" s="113"/>
    </row>
    <row r="113" spans="1:45" s="204" customFormat="1" ht="15" customHeight="1" x14ac:dyDescent="0.2">
      <c r="A113" s="82"/>
      <c r="B113" s="50" t="str">
        <f>IF(OR(ISBLANK($A113),$A113=""),"",INDEX('Employee Register'!B:B,MATCH($A113,'Employee Register'!A:A,0),1))</f>
        <v/>
      </c>
      <c r="C113" s="46"/>
      <c r="D113" s="46"/>
      <c r="E113" s="29"/>
      <c r="F113" s="29"/>
      <c r="G113" s="29"/>
      <c r="H113" s="29"/>
      <c r="I113" s="47"/>
      <c r="J113" s="48"/>
      <c r="K113" s="48"/>
      <c r="L113" s="48"/>
      <c r="M113" s="83" t="str">
        <f>IF(OR(ISBLANK($A113),$A113=""),"",SUM($E113:$H113)*INDEX('Employee Register'!G:G,MATCH($A113,'Employee Register'!A:A,0),1)+IF(OR($X113,ISBLANK($X113)),$I113,0)*INDEX('Employee Register'!H:H,MATCH($A113,'Employee Register'!A:A,0),1)+J113)</f>
        <v/>
      </c>
      <c r="N113" s="83" t="str">
        <f>IF(OR(ISBLANK($A113),$A113=""),"",(M113-J113)*INDEX('Employee Register'!U:U,MATCH($A113,'Employee Register'!A:A,0),1))</f>
        <v/>
      </c>
      <c r="O113" s="142" t="str">
        <f>IF(OR(ISBLANK($A113),$A113=""),"",IF(M113=0,0,INDEX('Employee Register'!V:V,MATCH($A113,'Employee Register'!A:A,0),1)))</f>
        <v/>
      </c>
      <c r="P113" s="142" t="str">
        <f>IF(OR(ISBLANK($A113),$A113=""),"",IF(M113=0,0,INDEX('Employee Register'!W:W,MATCH($A113,'Employee Register'!A:A,0),1)+K113))</f>
        <v/>
      </c>
      <c r="Q113" s="83" t="str">
        <f t="shared" si="17"/>
        <v/>
      </c>
      <c r="R113" s="83" t="str">
        <f>IF(OR(ISBLANK($A113),$A113=""),"",INDEX('Employee Register'!Y:Y,MATCH($A113,'Employee Register'!A:A,0))*$Y113)</f>
        <v/>
      </c>
      <c r="S113" s="83" t="str">
        <f>IF(OR(ISBLANK($A113),$A113=""),"",INDEX('Employee Register'!Z:Z,MATCH($A113,'Employee Register'!A:A,0))*$Y113)</f>
        <v/>
      </c>
      <c r="T113" s="83" t="str">
        <f>IF(OR(ISBLANK($A113),$A113=""),"",IF(SUMIF($A$6:$A113,A113,$AP$6:$AP113)&lt;='Federal Tax Tables New'!$N$5,AP113,IF('Federal Tax Tables New'!$N$5-SUMIF($A$6:$A113,A113,$AP$6:$AP113)+AP113&lt;=0,0,'Federal Tax Tables New'!$N$5-SUMIF($A$6:$A113,A113,$AP$6:$AP113)+AP113)))</f>
        <v/>
      </c>
      <c r="U113" s="83" t="str">
        <f>IF(OR(ISBLANK($A113),$A113=""),"",CHOOSE(AC113,0,$M113*Settings!$B$19))</f>
        <v/>
      </c>
      <c r="V113" s="142" t="str">
        <f>IF(OR(ISBLANK($A113),$A113=""),"",IF(M113=0,0,INDEX('Employee Register'!$AA:$AA,MATCH($A113,'Employee Register'!$A:$A,0),1)))</f>
        <v/>
      </c>
      <c r="W113" s="142" t="str">
        <f>IF(OR(ISBLANK($A113),$A113=""),"",IF(M113=0,0,INDEX('Employee Register'!$AB:$AB,MATCH($A113,'Employee Register'!$A:$A,0),1)))</f>
        <v/>
      </c>
      <c r="X113" s="49" t="str">
        <f>IF(OR(ISBLANK($A113),$A113=""),"",INDEX('Employee Register'!I:I,MATCH($A113,'Employee Register'!A:A,0))="No")</f>
        <v/>
      </c>
      <c r="Y113" s="51" t="str">
        <f t="shared" si="15"/>
        <v/>
      </c>
      <c r="Z113" s="49" t="str">
        <f>IF(OR(ISBLANK($A113),$A113=""),"",MATCH(INDEX('Employee Register'!K:K,MATCH($A113,'Employee Register'!A:A,0)),Settings!$A$2:$A$3,0))</f>
        <v/>
      </c>
      <c r="AA113" s="49" t="str">
        <f>IF(OR(ISBLANK($A113),$A113=""),"",CHOOSE(Z113,MATCH(INDEX('Employee Register'!O:O,MATCH($A113,'Employee Register'!A:A,0)),Settings!$A$6:$A$9,0),MATCH(INDEX('Employee Register'!L:L,MATCH($A113,'Employee Register'!A:A,0)),Settings!$A$12:$A$15,0)))</f>
        <v/>
      </c>
      <c r="AB113" s="49" t="str">
        <f>IF(OR(ISBLANK($A113),$A113=""),"",CHOOSE(Z113,MATCH(INDEX('Employee Register'!P:P,MATCH($A113,'Employee Register'!A:A,0)),Settings!$A$22:$A$23,0),0))</f>
        <v/>
      </c>
      <c r="AC113" s="49" t="str">
        <f>IF(OR(ISBLANK($A113),$A113=""),"",MATCH(INDEX('Employee Register'!X:X,MATCH($A113,'Employee Register'!A:A,0)),Settings!$A$26:$A$27,0))</f>
        <v/>
      </c>
      <c r="AD113" s="49" t="str">
        <f>IF(OR(ISBLANK($A113),$A113=""),"",IF(Z113=2,INDEX('Employee Register'!M:M,MATCH($A113,'Employee Register'!A:A,0)),0))</f>
        <v/>
      </c>
      <c r="AE113" s="78" t="str">
        <f>IF(OR(ISBLANK($A113),$A113=""),"",$AD113*INDEX('Federal Tax Tables New'!$B$56:$B$63,MATCH(INDEX('Employee Register'!J:J,MATCH($A113,'Employee Register'!A:A,0)),'Federal Tax Tables New'!$A$56:$A$63,0),1))</f>
        <v/>
      </c>
      <c r="AF113" s="51" t="str">
        <f t="shared" si="18"/>
        <v/>
      </c>
      <c r="AG113" s="49" t="str">
        <f>IF(OR(ISBLANK($A113),$A113=""),"",INDEX('Federal Tax Tables New'!$C$56:$C$63,MATCH(INDEX('Employee Register'!J:J,MATCH($A113,'Employee Register'!A:A,0)),'Federal Tax Tables New'!$A$56:$A$63,0),1))</f>
        <v/>
      </c>
      <c r="AH113" s="139" t="str">
        <f>IF(OR(ISBLANK($A113),$A113=""),"",IF(AF113&lt;CHOOSE(Z113,INDEX('Employee Register'!S:S,MATCH($A113,'Employee Register'!A:A,0)),0),0,AF113*AG113-CHOOSE(Z113,INDEX('Employee Register'!S:S,MATCH($A113,'Employee Register'!A:A,0))*AG113,0)))</f>
        <v/>
      </c>
      <c r="AI113" s="51" t="str">
        <f>IF(OR(ISBLANK($A113),$A113=""),"",MAX(IF($Z113=1,CHOOSE(AB113,CHOOSE(AA113,0,INDEX('Federal Tax Tables New'!$F$33:$I$40,MATCH(AH113,'Federal Tax Tables New'!$F$33:$F$40,1),1),INDEX('Federal Tax Tables New'!$F$22:$I$29,MATCH(AH113,'Federal Tax Tables New'!$F$22:$F$29,1),1),INDEX('Federal Tax Tables New'!$F$44:$I$51,MATCH(AH113,'Federal Tax Tables New'!$F$44:$F$51,1),1)),CHOOSE(AA113,0,INDEX('Federal Tax Tables New'!$K$33:$N$40,MATCH(AH113,'Federal Tax Tables New'!$K$33:$K$40,1),1),INDEX('Federal Tax Tables New'!$K$22:$N$29,MATCH(AH113,'Federal Tax Tables New'!$K$22:$K$29,1),1),INDEX('Federal Tax Tables New'!$K$44:$N$51,MATCH(AH113,'Federal Tax Tables New'!$K$44:$K$51,1),1))),0),IF($Z113=2,CHOOSE(AA113,0,INDEX('Federal Tax Tables New'!$A$33:$D$40,MATCH(AH113,'Federal Tax Tables New'!$A$33:$A$40,1),1),INDEX('Federal Tax Tables New'!$A$22:$D$29,MATCH(AH113,'Federal Tax Tables New'!$A$22:$A$29,1),1),INDEX('Federal Tax Tables New'!$A$33:$D$40,MATCH(AH113,'Federal Tax Tables New'!$A$33:$A$40,1),1)),0)))</f>
        <v/>
      </c>
      <c r="AJ113" s="51" t="str">
        <f>IF(OR(ISBLANK($A113),$A113=""),"",MAX(IF($Z113=1,CHOOSE(AB113,CHOOSE(AA113,0,INDEX('Federal Tax Tables New'!$F$33:$I$40,MATCH(AH113,'Federal Tax Tables New'!$F$33:$F$40,1),3),INDEX('Federal Tax Tables New'!$F$22:$I$29,MATCH(AH113,'Federal Tax Tables New'!$F$22:$F$29,1),3),INDEX('Federal Tax Tables New'!$F$44:$I$51,MATCH(AH113,'Federal Tax Tables New'!$F$44:$F$51,1),3)),CHOOSE(AA113,0,INDEX('Federal Tax Tables New'!$K$33:$N$40,MATCH(AH113,'Federal Tax Tables New'!$K$33:$K$40,1),3),INDEX('Federal Tax Tables New'!$K$22:$N$29,MATCH(AH113,'Federal Tax Tables New'!$K$22:$K$29,1),3),INDEX('Federal Tax Tables New'!$K$44:$N$51,MATCH(AH113,'Federal Tax Tables New'!$K$44:$K$51,1),3))),0),IF($Z113=2,CHOOSE(AA113,0,INDEX('Federal Tax Tables New'!$A$33:$D$40,MATCH(AH113,'Federal Tax Tables New'!$A$33:$A$40,1),3),INDEX('Federal Tax Tables New'!$A$22:$D$29,MATCH(AH113,'Federal Tax Tables New'!$A$22:$A$29,1),3),INDEX('Federal Tax Tables New'!$A$33:$D$40,MATCH(AH113,'Federal Tax Tables New'!$A$33:$A$40,1),3)),0)))</f>
        <v/>
      </c>
      <c r="AK113" s="79" t="str">
        <f>IF(OR(ISBLANK($A113),$A113=""),"",MAX(IF($Z113=1,CHOOSE(AB113,CHOOSE(AA113,0,INDEX('Federal Tax Tables New'!$F$33:$I$40,MATCH(AH113,'Federal Tax Tables New'!$F$33:$F$40,1),4),INDEX('Federal Tax Tables New'!$F$22:$I$29,MATCH(AH113,'Federal Tax Tables New'!$F$22:$F$29,1),4),INDEX('Federal Tax Tables New'!$F$44:$I$51,MATCH(AH113,'Federal Tax Tables New'!$F$44:$F$51,1),4)),CHOOSE(AA113,0,INDEX('Federal Tax Tables New'!$K$33:$N$40,MATCH(AH113,'Federal Tax Tables New'!$K$33:$K$40,1),4),INDEX('Federal Tax Tables New'!$K$22:$N$29,MATCH(AH113,'Federal Tax Tables New'!$K$22:$K$29,1),4),INDEX('Federal Tax Tables New'!$K$44:$N$51,MATCH(AH113,'Federal Tax Tables New'!$K$44:$K$51,1),4))),0),IF($Z113=2,CHOOSE(AA113,0,INDEX('Federal Tax Tables New'!$A$33:$D$40,MATCH(AH113,'Federal Tax Tables New'!$A$33:$A$40,1),4),INDEX('Federal Tax Tables New'!$A$22:$D$29,MATCH(AH113,'Federal Tax Tables New'!$A$22:$A$29,1),4),INDEX('Federal Tax Tables New'!$A$33:$D$40,MATCH(AH113,'Federal Tax Tables New'!$A$33:$A$40,1),4)),0)))</f>
        <v/>
      </c>
      <c r="AL113" s="51" t="str">
        <f t="shared" si="16"/>
        <v/>
      </c>
      <c r="AM113" s="51" t="str">
        <f>IF(OR(ISBLANK($A113),$A113=""),"",CHOOSE(Z113,INDEX('Employee Register'!Q:Q,MATCH($A113,'Employee Register'!A:A,0))*'Federal Tax Tables New'!$H$5+INDEX('Employee Register'!R:R,MATCH($A113,'Employee Register'!A:A,0))*'Federal Tax Tables New'!$H$6,0))</f>
        <v/>
      </c>
      <c r="AN113" s="51" t="str">
        <f t="shared" si="19"/>
        <v/>
      </c>
      <c r="AO113" s="139" t="str">
        <f>IF(OR(ISBLANK($A113),$A113=""),"",IF(OR(M113=0,AA113=1),0,CHOOSE(Z113,INDEX('Employee Register'!T:T,MATCH($A113,'Employee Register'!A:A,0)),INDEX('Employee Register'!N:N,MATCH($A113,'Employee Register'!A:A,0)))))</f>
        <v/>
      </c>
      <c r="AP113" s="51" t="str">
        <f>IF(OR(ISBLANK($A113),$A113=""),"",CHOOSE(AC113,0,(M113-O113)*Settings!$B$18))</f>
        <v/>
      </c>
      <c r="AQ113" s="84" t="str">
        <f t="shared" si="20"/>
        <v/>
      </c>
      <c r="AS113" s="113"/>
    </row>
    <row r="114" spans="1:45" s="204" customFormat="1" ht="15" customHeight="1" x14ac:dyDescent="0.2">
      <c r="A114" s="82"/>
      <c r="B114" s="50" t="str">
        <f>IF(OR(ISBLANK($A114),$A114=""),"",INDEX('Employee Register'!B:B,MATCH($A114,'Employee Register'!A:A,0),1))</f>
        <v/>
      </c>
      <c r="C114" s="46"/>
      <c r="D114" s="46"/>
      <c r="E114" s="29"/>
      <c r="F114" s="29"/>
      <c r="G114" s="29"/>
      <c r="H114" s="29"/>
      <c r="I114" s="47"/>
      <c r="J114" s="48"/>
      <c r="K114" s="48"/>
      <c r="L114" s="48"/>
      <c r="M114" s="83" t="str">
        <f>IF(OR(ISBLANK($A114),$A114=""),"",SUM($E114:$H114)*INDEX('Employee Register'!G:G,MATCH($A114,'Employee Register'!A:A,0),1)+IF(OR($X114,ISBLANK($X114)),$I114,0)*INDEX('Employee Register'!H:H,MATCH($A114,'Employee Register'!A:A,0),1)+J114)</f>
        <v/>
      </c>
      <c r="N114" s="83" t="str">
        <f>IF(OR(ISBLANK($A114),$A114=""),"",(M114-J114)*INDEX('Employee Register'!U:U,MATCH($A114,'Employee Register'!A:A,0),1))</f>
        <v/>
      </c>
      <c r="O114" s="142" t="str">
        <f>IF(OR(ISBLANK($A114),$A114=""),"",IF(M114=0,0,INDEX('Employee Register'!V:V,MATCH($A114,'Employee Register'!A:A,0),1)))</f>
        <v/>
      </c>
      <c r="P114" s="142" t="str">
        <f>IF(OR(ISBLANK($A114),$A114=""),"",IF(M114=0,0,INDEX('Employee Register'!W:W,MATCH($A114,'Employee Register'!A:A,0),1)+K114))</f>
        <v/>
      </c>
      <c r="Q114" s="83" t="str">
        <f t="shared" si="17"/>
        <v/>
      </c>
      <c r="R114" s="83" t="str">
        <f>IF(OR(ISBLANK($A114),$A114=""),"",INDEX('Employee Register'!Y:Y,MATCH($A114,'Employee Register'!A:A,0))*$Y114)</f>
        <v/>
      </c>
      <c r="S114" s="83" t="str">
        <f>IF(OR(ISBLANK($A114),$A114=""),"",INDEX('Employee Register'!Z:Z,MATCH($A114,'Employee Register'!A:A,0))*$Y114)</f>
        <v/>
      </c>
      <c r="T114" s="83" t="str">
        <f>IF(OR(ISBLANK($A114),$A114=""),"",IF(SUMIF($A$6:$A114,A114,$AP$6:$AP114)&lt;='Federal Tax Tables New'!$N$5,AP114,IF('Federal Tax Tables New'!$N$5-SUMIF($A$6:$A114,A114,$AP$6:$AP114)+AP114&lt;=0,0,'Federal Tax Tables New'!$N$5-SUMIF($A$6:$A114,A114,$AP$6:$AP114)+AP114)))</f>
        <v/>
      </c>
      <c r="U114" s="83" t="str">
        <f>IF(OR(ISBLANK($A114),$A114=""),"",CHOOSE(AC114,0,$M114*Settings!$B$19))</f>
        <v/>
      </c>
      <c r="V114" s="142" t="str">
        <f>IF(OR(ISBLANK($A114),$A114=""),"",IF(M114=0,0,INDEX('Employee Register'!$AA:$AA,MATCH($A114,'Employee Register'!$A:$A,0),1)))</f>
        <v/>
      </c>
      <c r="W114" s="142" t="str">
        <f>IF(OR(ISBLANK($A114),$A114=""),"",IF(M114=0,0,INDEX('Employee Register'!$AB:$AB,MATCH($A114,'Employee Register'!$A:$A,0),1)))</f>
        <v/>
      </c>
      <c r="X114" s="49" t="str">
        <f>IF(OR(ISBLANK($A114),$A114=""),"",INDEX('Employee Register'!I:I,MATCH($A114,'Employee Register'!A:A,0))="No")</f>
        <v/>
      </c>
      <c r="Y114" s="51" t="str">
        <f t="shared" si="15"/>
        <v/>
      </c>
      <c r="Z114" s="49" t="str">
        <f>IF(OR(ISBLANK($A114),$A114=""),"",MATCH(INDEX('Employee Register'!K:K,MATCH($A114,'Employee Register'!A:A,0)),Settings!$A$2:$A$3,0))</f>
        <v/>
      </c>
      <c r="AA114" s="49" t="str">
        <f>IF(OR(ISBLANK($A114),$A114=""),"",CHOOSE(Z114,MATCH(INDEX('Employee Register'!O:O,MATCH($A114,'Employee Register'!A:A,0)),Settings!$A$6:$A$9,0),MATCH(INDEX('Employee Register'!L:L,MATCH($A114,'Employee Register'!A:A,0)),Settings!$A$12:$A$15,0)))</f>
        <v/>
      </c>
      <c r="AB114" s="49" t="str">
        <f>IF(OR(ISBLANK($A114),$A114=""),"",CHOOSE(Z114,MATCH(INDEX('Employee Register'!P:P,MATCH($A114,'Employee Register'!A:A,0)),Settings!$A$22:$A$23,0),0))</f>
        <v/>
      </c>
      <c r="AC114" s="49" t="str">
        <f>IF(OR(ISBLANK($A114),$A114=""),"",MATCH(INDEX('Employee Register'!X:X,MATCH($A114,'Employee Register'!A:A,0)),Settings!$A$26:$A$27,0))</f>
        <v/>
      </c>
      <c r="AD114" s="49" t="str">
        <f>IF(OR(ISBLANK($A114),$A114=""),"",IF(Z114=2,INDEX('Employee Register'!M:M,MATCH($A114,'Employee Register'!A:A,0)),0))</f>
        <v/>
      </c>
      <c r="AE114" s="78" t="str">
        <f>IF(OR(ISBLANK($A114),$A114=""),"",$AD114*INDEX('Federal Tax Tables New'!$B$56:$B$63,MATCH(INDEX('Employee Register'!J:J,MATCH($A114,'Employee Register'!A:A,0)),'Federal Tax Tables New'!$A$56:$A$63,0),1))</f>
        <v/>
      </c>
      <c r="AF114" s="51" t="str">
        <f t="shared" si="18"/>
        <v/>
      </c>
      <c r="AG114" s="49" t="str">
        <f>IF(OR(ISBLANK($A114),$A114=""),"",INDEX('Federal Tax Tables New'!$C$56:$C$63,MATCH(INDEX('Employee Register'!J:J,MATCH($A114,'Employee Register'!A:A,0)),'Federal Tax Tables New'!$A$56:$A$63,0),1))</f>
        <v/>
      </c>
      <c r="AH114" s="139" t="str">
        <f>IF(OR(ISBLANK($A114),$A114=""),"",IF(AF114&lt;CHOOSE(Z114,INDEX('Employee Register'!S:S,MATCH($A114,'Employee Register'!A:A,0)),0),0,AF114*AG114-CHOOSE(Z114,INDEX('Employee Register'!S:S,MATCH($A114,'Employee Register'!A:A,0))*AG114,0)))</f>
        <v/>
      </c>
      <c r="AI114" s="51" t="str">
        <f>IF(OR(ISBLANK($A114),$A114=""),"",MAX(IF($Z114=1,CHOOSE(AB114,CHOOSE(AA114,0,INDEX('Federal Tax Tables New'!$F$33:$I$40,MATCH(AH114,'Federal Tax Tables New'!$F$33:$F$40,1),1),INDEX('Federal Tax Tables New'!$F$22:$I$29,MATCH(AH114,'Federal Tax Tables New'!$F$22:$F$29,1),1),INDEX('Federal Tax Tables New'!$F$44:$I$51,MATCH(AH114,'Federal Tax Tables New'!$F$44:$F$51,1),1)),CHOOSE(AA114,0,INDEX('Federal Tax Tables New'!$K$33:$N$40,MATCH(AH114,'Federal Tax Tables New'!$K$33:$K$40,1),1),INDEX('Federal Tax Tables New'!$K$22:$N$29,MATCH(AH114,'Federal Tax Tables New'!$K$22:$K$29,1),1),INDEX('Federal Tax Tables New'!$K$44:$N$51,MATCH(AH114,'Federal Tax Tables New'!$K$44:$K$51,1),1))),0),IF($Z114=2,CHOOSE(AA114,0,INDEX('Federal Tax Tables New'!$A$33:$D$40,MATCH(AH114,'Federal Tax Tables New'!$A$33:$A$40,1),1),INDEX('Federal Tax Tables New'!$A$22:$D$29,MATCH(AH114,'Federal Tax Tables New'!$A$22:$A$29,1),1),INDEX('Federal Tax Tables New'!$A$33:$D$40,MATCH(AH114,'Federal Tax Tables New'!$A$33:$A$40,1),1)),0)))</f>
        <v/>
      </c>
      <c r="AJ114" s="51" t="str">
        <f>IF(OR(ISBLANK($A114),$A114=""),"",MAX(IF($Z114=1,CHOOSE(AB114,CHOOSE(AA114,0,INDEX('Federal Tax Tables New'!$F$33:$I$40,MATCH(AH114,'Federal Tax Tables New'!$F$33:$F$40,1),3),INDEX('Federal Tax Tables New'!$F$22:$I$29,MATCH(AH114,'Federal Tax Tables New'!$F$22:$F$29,1),3),INDEX('Federal Tax Tables New'!$F$44:$I$51,MATCH(AH114,'Federal Tax Tables New'!$F$44:$F$51,1),3)),CHOOSE(AA114,0,INDEX('Federal Tax Tables New'!$K$33:$N$40,MATCH(AH114,'Federal Tax Tables New'!$K$33:$K$40,1),3),INDEX('Federal Tax Tables New'!$K$22:$N$29,MATCH(AH114,'Federal Tax Tables New'!$K$22:$K$29,1),3),INDEX('Federal Tax Tables New'!$K$44:$N$51,MATCH(AH114,'Federal Tax Tables New'!$K$44:$K$51,1),3))),0),IF($Z114=2,CHOOSE(AA114,0,INDEX('Federal Tax Tables New'!$A$33:$D$40,MATCH(AH114,'Federal Tax Tables New'!$A$33:$A$40,1),3),INDEX('Federal Tax Tables New'!$A$22:$D$29,MATCH(AH114,'Federal Tax Tables New'!$A$22:$A$29,1),3),INDEX('Federal Tax Tables New'!$A$33:$D$40,MATCH(AH114,'Federal Tax Tables New'!$A$33:$A$40,1),3)),0)))</f>
        <v/>
      </c>
      <c r="AK114" s="79" t="str">
        <f>IF(OR(ISBLANK($A114),$A114=""),"",MAX(IF($Z114=1,CHOOSE(AB114,CHOOSE(AA114,0,INDEX('Federal Tax Tables New'!$F$33:$I$40,MATCH(AH114,'Federal Tax Tables New'!$F$33:$F$40,1),4),INDEX('Federal Tax Tables New'!$F$22:$I$29,MATCH(AH114,'Federal Tax Tables New'!$F$22:$F$29,1),4),INDEX('Federal Tax Tables New'!$F$44:$I$51,MATCH(AH114,'Federal Tax Tables New'!$F$44:$F$51,1),4)),CHOOSE(AA114,0,INDEX('Federal Tax Tables New'!$K$33:$N$40,MATCH(AH114,'Federal Tax Tables New'!$K$33:$K$40,1),4),INDEX('Federal Tax Tables New'!$K$22:$N$29,MATCH(AH114,'Federal Tax Tables New'!$K$22:$K$29,1),4),INDEX('Federal Tax Tables New'!$K$44:$N$51,MATCH(AH114,'Federal Tax Tables New'!$K$44:$K$51,1),4))),0),IF($Z114=2,CHOOSE(AA114,0,INDEX('Federal Tax Tables New'!$A$33:$D$40,MATCH(AH114,'Federal Tax Tables New'!$A$33:$A$40,1),4),INDEX('Federal Tax Tables New'!$A$22:$D$29,MATCH(AH114,'Federal Tax Tables New'!$A$22:$A$29,1),4),INDEX('Federal Tax Tables New'!$A$33:$D$40,MATCH(AH114,'Federal Tax Tables New'!$A$33:$A$40,1),4)),0)))</f>
        <v/>
      </c>
      <c r="AL114" s="51" t="str">
        <f t="shared" si="16"/>
        <v/>
      </c>
      <c r="AM114" s="51" t="str">
        <f>IF(OR(ISBLANK($A114),$A114=""),"",CHOOSE(Z114,INDEX('Employee Register'!Q:Q,MATCH($A114,'Employee Register'!A:A,0))*'Federal Tax Tables New'!$H$5+INDEX('Employee Register'!R:R,MATCH($A114,'Employee Register'!A:A,0))*'Federal Tax Tables New'!$H$6,0))</f>
        <v/>
      </c>
      <c r="AN114" s="51" t="str">
        <f t="shared" si="19"/>
        <v/>
      </c>
      <c r="AO114" s="139" t="str">
        <f>IF(OR(ISBLANK($A114),$A114=""),"",IF(OR(M114=0,AA114=1),0,CHOOSE(Z114,INDEX('Employee Register'!T:T,MATCH($A114,'Employee Register'!A:A,0)),INDEX('Employee Register'!N:N,MATCH($A114,'Employee Register'!A:A,0)))))</f>
        <v/>
      </c>
      <c r="AP114" s="51" t="str">
        <f>IF(OR(ISBLANK($A114),$A114=""),"",CHOOSE(AC114,0,(M114-O114)*Settings!$B$18))</f>
        <v/>
      </c>
      <c r="AQ114" s="84" t="str">
        <f t="shared" si="20"/>
        <v/>
      </c>
      <c r="AS114" s="113"/>
    </row>
    <row r="115" spans="1:45" s="204" customFormat="1" ht="15" customHeight="1" x14ac:dyDescent="0.2">
      <c r="A115" s="82"/>
      <c r="B115" s="50" t="str">
        <f>IF(OR(ISBLANK($A115),$A115=""),"",INDEX('Employee Register'!B:B,MATCH($A115,'Employee Register'!A:A,0),1))</f>
        <v/>
      </c>
      <c r="C115" s="46"/>
      <c r="D115" s="46"/>
      <c r="E115" s="29"/>
      <c r="F115" s="29"/>
      <c r="G115" s="29"/>
      <c r="H115" s="29"/>
      <c r="I115" s="47"/>
      <c r="J115" s="48"/>
      <c r="K115" s="48"/>
      <c r="L115" s="48"/>
      <c r="M115" s="83" t="str">
        <f>IF(OR(ISBLANK($A115),$A115=""),"",SUM($E115:$H115)*INDEX('Employee Register'!G:G,MATCH($A115,'Employee Register'!A:A,0),1)+IF(OR($X115,ISBLANK($X115)),$I115,0)*INDEX('Employee Register'!H:H,MATCH($A115,'Employee Register'!A:A,0),1)+J115)</f>
        <v/>
      </c>
      <c r="N115" s="83" t="str">
        <f>IF(OR(ISBLANK($A115),$A115=""),"",(M115-J115)*INDEX('Employee Register'!U:U,MATCH($A115,'Employee Register'!A:A,0),1))</f>
        <v/>
      </c>
      <c r="O115" s="142" t="str">
        <f>IF(OR(ISBLANK($A115),$A115=""),"",IF(M115=0,0,INDEX('Employee Register'!V:V,MATCH($A115,'Employee Register'!A:A,0),1)))</f>
        <v/>
      </c>
      <c r="P115" s="142" t="str">
        <f>IF(OR(ISBLANK($A115),$A115=""),"",IF(M115=0,0,INDEX('Employee Register'!W:W,MATCH($A115,'Employee Register'!A:A,0),1)+K115))</f>
        <v/>
      </c>
      <c r="Q115" s="83" t="str">
        <f t="shared" si="17"/>
        <v/>
      </c>
      <c r="R115" s="83" t="str">
        <f>IF(OR(ISBLANK($A115),$A115=""),"",INDEX('Employee Register'!Y:Y,MATCH($A115,'Employee Register'!A:A,0))*$Y115)</f>
        <v/>
      </c>
      <c r="S115" s="83" t="str">
        <f>IF(OR(ISBLANK($A115),$A115=""),"",INDEX('Employee Register'!Z:Z,MATCH($A115,'Employee Register'!A:A,0))*$Y115)</f>
        <v/>
      </c>
      <c r="T115" s="83" t="str">
        <f>IF(OR(ISBLANK($A115),$A115=""),"",IF(SUMIF($A$6:$A115,A115,$AP$6:$AP115)&lt;='Federal Tax Tables New'!$N$5,AP115,IF('Federal Tax Tables New'!$N$5-SUMIF($A$6:$A115,A115,$AP$6:$AP115)+AP115&lt;=0,0,'Federal Tax Tables New'!$N$5-SUMIF($A$6:$A115,A115,$AP$6:$AP115)+AP115)))</f>
        <v/>
      </c>
      <c r="U115" s="83" t="str">
        <f>IF(OR(ISBLANK($A115),$A115=""),"",CHOOSE(AC115,0,$M115*Settings!$B$19))</f>
        <v/>
      </c>
      <c r="V115" s="142" t="str">
        <f>IF(OR(ISBLANK($A115),$A115=""),"",IF(M115=0,0,INDEX('Employee Register'!$AA:$AA,MATCH($A115,'Employee Register'!$A:$A,0),1)))</f>
        <v/>
      </c>
      <c r="W115" s="142" t="str">
        <f>IF(OR(ISBLANK($A115),$A115=""),"",IF(M115=0,0,INDEX('Employee Register'!$AB:$AB,MATCH($A115,'Employee Register'!$A:$A,0),1)))</f>
        <v/>
      </c>
      <c r="X115" s="49" t="str">
        <f>IF(OR(ISBLANK($A115),$A115=""),"",INDEX('Employee Register'!I:I,MATCH($A115,'Employee Register'!A:A,0))="No")</f>
        <v/>
      </c>
      <c r="Y115" s="51" t="str">
        <f t="shared" si="15"/>
        <v/>
      </c>
      <c r="Z115" s="49" t="str">
        <f>IF(OR(ISBLANK($A115),$A115=""),"",MATCH(INDEX('Employee Register'!K:K,MATCH($A115,'Employee Register'!A:A,0)),Settings!$A$2:$A$3,0))</f>
        <v/>
      </c>
      <c r="AA115" s="49" t="str">
        <f>IF(OR(ISBLANK($A115),$A115=""),"",CHOOSE(Z115,MATCH(INDEX('Employee Register'!O:O,MATCH($A115,'Employee Register'!A:A,0)),Settings!$A$6:$A$9,0),MATCH(INDEX('Employee Register'!L:L,MATCH($A115,'Employee Register'!A:A,0)),Settings!$A$12:$A$15,0)))</f>
        <v/>
      </c>
      <c r="AB115" s="49" t="str">
        <f>IF(OR(ISBLANK($A115),$A115=""),"",CHOOSE(Z115,MATCH(INDEX('Employee Register'!P:P,MATCH($A115,'Employee Register'!A:A,0)),Settings!$A$22:$A$23,0),0))</f>
        <v/>
      </c>
      <c r="AC115" s="49" t="str">
        <f>IF(OR(ISBLANK($A115),$A115=""),"",MATCH(INDEX('Employee Register'!X:X,MATCH($A115,'Employee Register'!A:A,0)),Settings!$A$26:$A$27,0))</f>
        <v/>
      </c>
      <c r="AD115" s="49" t="str">
        <f>IF(OR(ISBLANK($A115),$A115=""),"",IF(Z115=2,INDEX('Employee Register'!M:M,MATCH($A115,'Employee Register'!A:A,0)),0))</f>
        <v/>
      </c>
      <c r="AE115" s="78" t="str">
        <f>IF(OR(ISBLANK($A115),$A115=""),"",$AD115*INDEX('Federal Tax Tables New'!$B$56:$B$63,MATCH(INDEX('Employee Register'!J:J,MATCH($A115,'Employee Register'!A:A,0)),'Federal Tax Tables New'!$A$56:$A$63,0),1))</f>
        <v/>
      </c>
      <c r="AF115" s="51" t="str">
        <f t="shared" si="18"/>
        <v/>
      </c>
      <c r="AG115" s="49" t="str">
        <f>IF(OR(ISBLANK($A115),$A115=""),"",INDEX('Federal Tax Tables New'!$C$56:$C$63,MATCH(INDEX('Employee Register'!J:J,MATCH($A115,'Employee Register'!A:A,0)),'Federal Tax Tables New'!$A$56:$A$63,0),1))</f>
        <v/>
      </c>
      <c r="AH115" s="139" t="str">
        <f>IF(OR(ISBLANK($A115),$A115=""),"",IF(AF115&lt;CHOOSE(Z115,INDEX('Employee Register'!S:S,MATCH($A115,'Employee Register'!A:A,0)),0),0,AF115*AG115-CHOOSE(Z115,INDEX('Employee Register'!S:S,MATCH($A115,'Employee Register'!A:A,0))*AG115,0)))</f>
        <v/>
      </c>
      <c r="AI115" s="51" t="str">
        <f>IF(OR(ISBLANK($A115),$A115=""),"",MAX(IF($Z115=1,CHOOSE(AB115,CHOOSE(AA115,0,INDEX('Federal Tax Tables New'!$F$33:$I$40,MATCH(AH115,'Federal Tax Tables New'!$F$33:$F$40,1),1),INDEX('Federal Tax Tables New'!$F$22:$I$29,MATCH(AH115,'Federal Tax Tables New'!$F$22:$F$29,1),1),INDEX('Federal Tax Tables New'!$F$44:$I$51,MATCH(AH115,'Federal Tax Tables New'!$F$44:$F$51,1),1)),CHOOSE(AA115,0,INDEX('Federal Tax Tables New'!$K$33:$N$40,MATCH(AH115,'Federal Tax Tables New'!$K$33:$K$40,1),1),INDEX('Federal Tax Tables New'!$K$22:$N$29,MATCH(AH115,'Federal Tax Tables New'!$K$22:$K$29,1),1),INDEX('Federal Tax Tables New'!$K$44:$N$51,MATCH(AH115,'Federal Tax Tables New'!$K$44:$K$51,1),1))),0),IF($Z115=2,CHOOSE(AA115,0,INDEX('Federal Tax Tables New'!$A$33:$D$40,MATCH(AH115,'Federal Tax Tables New'!$A$33:$A$40,1),1),INDEX('Federal Tax Tables New'!$A$22:$D$29,MATCH(AH115,'Federal Tax Tables New'!$A$22:$A$29,1),1),INDEX('Federal Tax Tables New'!$A$33:$D$40,MATCH(AH115,'Federal Tax Tables New'!$A$33:$A$40,1),1)),0)))</f>
        <v/>
      </c>
      <c r="AJ115" s="51" t="str">
        <f>IF(OR(ISBLANK($A115),$A115=""),"",MAX(IF($Z115=1,CHOOSE(AB115,CHOOSE(AA115,0,INDEX('Federal Tax Tables New'!$F$33:$I$40,MATCH(AH115,'Federal Tax Tables New'!$F$33:$F$40,1),3),INDEX('Federal Tax Tables New'!$F$22:$I$29,MATCH(AH115,'Federal Tax Tables New'!$F$22:$F$29,1),3),INDEX('Federal Tax Tables New'!$F$44:$I$51,MATCH(AH115,'Federal Tax Tables New'!$F$44:$F$51,1),3)),CHOOSE(AA115,0,INDEX('Federal Tax Tables New'!$K$33:$N$40,MATCH(AH115,'Federal Tax Tables New'!$K$33:$K$40,1),3),INDEX('Federal Tax Tables New'!$K$22:$N$29,MATCH(AH115,'Federal Tax Tables New'!$K$22:$K$29,1),3),INDEX('Federal Tax Tables New'!$K$44:$N$51,MATCH(AH115,'Federal Tax Tables New'!$K$44:$K$51,1),3))),0),IF($Z115=2,CHOOSE(AA115,0,INDEX('Federal Tax Tables New'!$A$33:$D$40,MATCH(AH115,'Federal Tax Tables New'!$A$33:$A$40,1),3),INDEX('Federal Tax Tables New'!$A$22:$D$29,MATCH(AH115,'Federal Tax Tables New'!$A$22:$A$29,1),3),INDEX('Federal Tax Tables New'!$A$33:$D$40,MATCH(AH115,'Federal Tax Tables New'!$A$33:$A$40,1),3)),0)))</f>
        <v/>
      </c>
      <c r="AK115" s="79" t="str">
        <f>IF(OR(ISBLANK($A115),$A115=""),"",MAX(IF($Z115=1,CHOOSE(AB115,CHOOSE(AA115,0,INDEX('Federal Tax Tables New'!$F$33:$I$40,MATCH(AH115,'Federal Tax Tables New'!$F$33:$F$40,1),4),INDEX('Federal Tax Tables New'!$F$22:$I$29,MATCH(AH115,'Federal Tax Tables New'!$F$22:$F$29,1),4),INDEX('Federal Tax Tables New'!$F$44:$I$51,MATCH(AH115,'Federal Tax Tables New'!$F$44:$F$51,1),4)),CHOOSE(AA115,0,INDEX('Federal Tax Tables New'!$K$33:$N$40,MATCH(AH115,'Federal Tax Tables New'!$K$33:$K$40,1),4),INDEX('Federal Tax Tables New'!$K$22:$N$29,MATCH(AH115,'Federal Tax Tables New'!$K$22:$K$29,1),4),INDEX('Federal Tax Tables New'!$K$44:$N$51,MATCH(AH115,'Federal Tax Tables New'!$K$44:$K$51,1),4))),0),IF($Z115=2,CHOOSE(AA115,0,INDEX('Federal Tax Tables New'!$A$33:$D$40,MATCH(AH115,'Federal Tax Tables New'!$A$33:$A$40,1),4),INDEX('Federal Tax Tables New'!$A$22:$D$29,MATCH(AH115,'Federal Tax Tables New'!$A$22:$A$29,1),4),INDEX('Federal Tax Tables New'!$A$33:$D$40,MATCH(AH115,'Federal Tax Tables New'!$A$33:$A$40,1),4)),0)))</f>
        <v/>
      </c>
      <c r="AL115" s="51" t="str">
        <f t="shared" si="16"/>
        <v/>
      </c>
      <c r="AM115" s="51" t="str">
        <f>IF(OR(ISBLANK($A115),$A115=""),"",CHOOSE(Z115,INDEX('Employee Register'!Q:Q,MATCH($A115,'Employee Register'!A:A,0))*'Federal Tax Tables New'!$H$5+INDEX('Employee Register'!R:R,MATCH($A115,'Employee Register'!A:A,0))*'Federal Tax Tables New'!$H$6,0))</f>
        <v/>
      </c>
      <c r="AN115" s="51" t="str">
        <f t="shared" si="19"/>
        <v/>
      </c>
      <c r="AO115" s="139" t="str">
        <f>IF(OR(ISBLANK($A115),$A115=""),"",IF(OR(M115=0,AA115=1),0,CHOOSE(Z115,INDEX('Employee Register'!T:T,MATCH($A115,'Employee Register'!A:A,0)),INDEX('Employee Register'!N:N,MATCH($A115,'Employee Register'!A:A,0)))))</f>
        <v/>
      </c>
      <c r="AP115" s="51" t="str">
        <f>IF(OR(ISBLANK($A115),$A115=""),"",CHOOSE(AC115,0,(M115-O115)*Settings!$B$18))</f>
        <v/>
      </c>
      <c r="AQ115" s="84" t="str">
        <f t="shared" si="20"/>
        <v/>
      </c>
      <c r="AS115" s="113"/>
    </row>
    <row r="116" spans="1:45" s="204" customFormat="1" ht="15" customHeight="1" x14ac:dyDescent="0.2">
      <c r="A116" s="82"/>
      <c r="B116" s="50" t="str">
        <f>IF(OR(ISBLANK($A116),$A116=""),"",INDEX('Employee Register'!B:B,MATCH($A116,'Employee Register'!A:A,0),1))</f>
        <v/>
      </c>
      <c r="C116" s="46"/>
      <c r="D116" s="46"/>
      <c r="E116" s="29"/>
      <c r="F116" s="29"/>
      <c r="G116" s="29"/>
      <c r="H116" s="29"/>
      <c r="I116" s="47"/>
      <c r="J116" s="48"/>
      <c r="K116" s="48"/>
      <c r="L116" s="48"/>
      <c r="M116" s="83" t="str">
        <f>IF(OR(ISBLANK($A116),$A116=""),"",SUM($E116:$H116)*INDEX('Employee Register'!G:G,MATCH($A116,'Employee Register'!A:A,0),1)+IF(OR($X116,ISBLANK($X116)),$I116,0)*INDEX('Employee Register'!H:H,MATCH($A116,'Employee Register'!A:A,0),1)+J116)</f>
        <v/>
      </c>
      <c r="N116" s="83" t="str">
        <f>IF(OR(ISBLANK($A116),$A116=""),"",(M116-J116)*INDEX('Employee Register'!U:U,MATCH($A116,'Employee Register'!A:A,0),1))</f>
        <v/>
      </c>
      <c r="O116" s="142" t="str">
        <f>IF(OR(ISBLANK($A116),$A116=""),"",IF(M116=0,0,INDEX('Employee Register'!V:V,MATCH($A116,'Employee Register'!A:A,0),1)))</f>
        <v/>
      </c>
      <c r="P116" s="142" t="str">
        <f>IF(OR(ISBLANK($A116),$A116=""),"",IF(M116=0,0,INDEX('Employee Register'!W:W,MATCH($A116,'Employee Register'!A:A,0),1)+K116))</f>
        <v/>
      </c>
      <c r="Q116" s="83" t="str">
        <f t="shared" si="17"/>
        <v/>
      </c>
      <c r="R116" s="83" t="str">
        <f>IF(OR(ISBLANK($A116),$A116=""),"",INDEX('Employee Register'!Y:Y,MATCH($A116,'Employee Register'!A:A,0))*$Y116)</f>
        <v/>
      </c>
      <c r="S116" s="83" t="str">
        <f>IF(OR(ISBLANK($A116),$A116=""),"",INDEX('Employee Register'!Z:Z,MATCH($A116,'Employee Register'!A:A,0))*$Y116)</f>
        <v/>
      </c>
      <c r="T116" s="83" t="str">
        <f>IF(OR(ISBLANK($A116),$A116=""),"",IF(SUMIF($A$6:$A116,A116,$AP$6:$AP116)&lt;='Federal Tax Tables New'!$N$5,AP116,IF('Federal Tax Tables New'!$N$5-SUMIF($A$6:$A116,A116,$AP$6:$AP116)+AP116&lt;=0,0,'Federal Tax Tables New'!$N$5-SUMIF($A$6:$A116,A116,$AP$6:$AP116)+AP116)))</f>
        <v/>
      </c>
      <c r="U116" s="83" t="str">
        <f>IF(OR(ISBLANK($A116),$A116=""),"",CHOOSE(AC116,0,$M116*Settings!$B$19))</f>
        <v/>
      </c>
      <c r="V116" s="142" t="str">
        <f>IF(OR(ISBLANK($A116),$A116=""),"",IF(M116=0,0,INDEX('Employee Register'!$AA:$AA,MATCH($A116,'Employee Register'!$A:$A,0),1)))</f>
        <v/>
      </c>
      <c r="W116" s="142" t="str">
        <f>IF(OR(ISBLANK($A116),$A116=""),"",IF(M116=0,0,INDEX('Employee Register'!$AB:$AB,MATCH($A116,'Employee Register'!$A:$A,0),1)))</f>
        <v/>
      </c>
      <c r="X116" s="49" t="str">
        <f>IF(OR(ISBLANK($A116),$A116=""),"",INDEX('Employee Register'!I:I,MATCH($A116,'Employee Register'!A:A,0))="No")</f>
        <v/>
      </c>
      <c r="Y116" s="51" t="str">
        <f t="shared" si="15"/>
        <v/>
      </c>
      <c r="Z116" s="49" t="str">
        <f>IF(OR(ISBLANK($A116),$A116=""),"",MATCH(INDEX('Employee Register'!K:K,MATCH($A116,'Employee Register'!A:A,0)),Settings!$A$2:$A$3,0))</f>
        <v/>
      </c>
      <c r="AA116" s="49" t="str">
        <f>IF(OR(ISBLANK($A116),$A116=""),"",CHOOSE(Z116,MATCH(INDEX('Employee Register'!O:O,MATCH($A116,'Employee Register'!A:A,0)),Settings!$A$6:$A$9,0),MATCH(INDEX('Employee Register'!L:L,MATCH($A116,'Employee Register'!A:A,0)),Settings!$A$12:$A$15,0)))</f>
        <v/>
      </c>
      <c r="AB116" s="49" t="str">
        <f>IF(OR(ISBLANK($A116),$A116=""),"",CHOOSE(Z116,MATCH(INDEX('Employee Register'!P:P,MATCH($A116,'Employee Register'!A:A,0)),Settings!$A$22:$A$23,0),0))</f>
        <v/>
      </c>
      <c r="AC116" s="49" t="str">
        <f>IF(OR(ISBLANK($A116),$A116=""),"",MATCH(INDEX('Employee Register'!X:X,MATCH($A116,'Employee Register'!A:A,0)),Settings!$A$26:$A$27,0))</f>
        <v/>
      </c>
      <c r="AD116" s="49" t="str">
        <f>IF(OR(ISBLANK($A116),$A116=""),"",IF(Z116=2,INDEX('Employee Register'!M:M,MATCH($A116,'Employee Register'!A:A,0)),0))</f>
        <v/>
      </c>
      <c r="AE116" s="78" t="str">
        <f>IF(OR(ISBLANK($A116),$A116=""),"",$AD116*INDEX('Federal Tax Tables New'!$B$56:$B$63,MATCH(INDEX('Employee Register'!J:J,MATCH($A116,'Employee Register'!A:A,0)),'Federal Tax Tables New'!$A$56:$A$63,0),1))</f>
        <v/>
      </c>
      <c r="AF116" s="51" t="str">
        <f t="shared" si="18"/>
        <v/>
      </c>
      <c r="AG116" s="49" t="str">
        <f>IF(OR(ISBLANK($A116),$A116=""),"",INDEX('Federal Tax Tables New'!$C$56:$C$63,MATCH(INDEX('Employee Register'!J:J,MATCH($A116,'Employee Register'!A:A,0)),'Federal Tax Tables New'!$A$56:$A$63,0),1))</f>
        <v/>
      </c>
      <c r="AH116" s="139" t="str">
        <f>IF(OR(ISBLANK($A116),$A116=""),"",IF(AF116&lt;CHOOSE(Z116,INDEX('Employee Register'!S:S,MATCH($A116,'Employee Register'!A:A,0)),0),0,AF116*AG116-CHOOSE(Z116,INDEX('Employee Register'!S:S,MATCH($A116,'Employee Register'!A:A,0))*AG116,0)))</f>
        <v/>
      </c>
      <c r="AI116" s="51" t="str">
        <f>IF(OR(ISBLANK($A116),$A116=""),"",MAX(IF($Z116=1,CHOOSE(AB116,CHOOSE(AA116,0,INDEX('Federal Tax Tables New'!$F$33:$I$40,MATCH(AH116,'Federal Tax Tables New'!$F$33:$F$40,1),1),INDEX('Federal Tax Tables New'!$F$22:$I$29,MATCH(AH116,'Federal Tax Tables New'!$F$22:$F$29,1),1),INDEX('Federal Tax Tables New'!$F$44:$I$51,MATCH(AH116,'Federal Tax Tables New'!$F$44:$F$51,1),1)),CHOOSE(AA116,0,INDEX('Federal Tax Tables New'!$K$33:$N$40,MATCH(AH116,'Federal Tax Tables New'!$K$33:$K$40,1),1),INDEX('Federal Tax Tables New'!$K$22:$N$29,MATCH(AH116,'Federal Tax Tables New'!$K$22:$K$29,1),1),INDEX('Federal Tax Tables New'!$K$44:$N$51,MATCH(AH116,'Federal Tax Tables New'!$K$44:$K$51,1),1))),0),IF($Z116=2,CHOOSE(AA116,0,INDEX('Federal Tax Tables New'!$A$33:$D$40,MATCH(AH116,'Federal Tax Tables New'!$A$33:$A$40,1),1),INDEX('Federal Tax Tables New'!$A$22:$D$29,MATCH(AH116,'Federal Tax Tables New'!$A$22:$A$29,1),1),INDEX('Federal Tax Tables New'!$A$33:$D$40,MATCH(AH116,'Federal Tax Tables New'!$A$33:$A$40,1),1)),0)))</f>
        <v/>
      </c>
      <c r="AJ116" s="51" t="str">
        <f>IF(OR(ISBLANK($A116),$A116=""),"",MAX(IF($Z116=1,CHOOSE(AB116,CHOOSE(AA116,0,INDEX('Federal Tax Tables New'!$F$33:$I$40,MATCH(AH116,'Federal Tax Tables New'!$F$33:$F$40,1),3),INDEX('Federal Tax Tables New'!$F$22:$I$29,MATCH(AH116,'Federal Tax Tables New'!$F$22:$F$29,1),3),INDEX('Federal Tax Tables New'!$F$44:$I$51,MATCH(AH116,'Federal Tax Tables New'!$F$44:$F$51,1),3)),CHOOSE(AA116,0,INDEX('Federal Tax Tables New'!$K$33:$N$40,MATCH(AH116,'Federal Tax Tables New'!$K$33:$K$40,1),3),INDEX('Federal Tax Tables New'!$K$22:$N$29,MATCH(AH116,'Federal Tax Tables New'!$K$22:$K$29,1),3),INDEX('Federal Tax Tables New'!$K$44:$N$51,MATCH(AH116,'Federal Tax Tables New'!$K$44:$K$51,1),3))),0),IF($Z116=2,CHOOSE(AA116,0,INDEX('Federal Tax Tables New'!$A$33:$D$40,MATCH(AH116,'Federal Tax Tables New'!$A$33:$A$40,1),3),INDEX('Federal Tax Tables New'!$A$22:$D$29,MATCH(AH116,'Federal Tax Tables New'!$A$22:$A$29,1),3),INDEX('Federal Tax Tables New'!$A$33:$D$40,MATCH(AH116,'Federal Tax Tables New'!$A$33:$A$40,1),3)),0)))</f>
        <v/>
      </c>
      <c r="AK116" s="79" t="str">
        <f>IF(OR(ISBLANK($A116),$A116=""),"",MAX(IF($Z116=1,CHOOSE(AB116,CHOOSE(AA116,0,INDEX('Federal Tax Tables New'!$F$33:$I$40,MATCH(AH116,'Federal Tax Tables New'!$F$33:$F$40,1),4),INDEX('Federal Tax Tables New'!$F$22:$I$29,MATCH(AH116,'Federal Tax Tables New'!$F$22:$F$29,1),4),INDEX('Federal Tax Tables New'!$F$44:$I$51,MATCH(AH116,'Federal Tax Tables New'!$F$44:$F$51,1),4)),CHOOSE(AA116,0,INDEX('Federal Tax Tables New'!$K$33:$N$40,MATCH(AH116,'Federal Tax Tables New'!$K$33:$K$40,1),4),INDEX('Federal Tax Tables New'!$K$22:$N$29,MATCH(AH116,'Federal Tax Tables New'!$K$22:$K$29,1),4),INDEX('Federal Tax Tables New'!$K$44:$N$51,MATCH(AH116,'Federal Tax Tables New'!$K$44:$K$51,1),4))),0),IF($Z116=2,CHOOSE(AA116,0,INDEX('Federal Tax Tables New'!$A$33:$D$40,MATCH(AH116,'Federal Tax Tables New'!$A$33:$A$40,1),4),INDEX('Federal Tax Tables New'!$A$22:$D$29,MATCH(AH116,'Federal Tax Tables New'!$A$22:$A$29,1),4),INDEX('Federal Tax Tables New'!$A$33:$D$40,MATCH(AH116,'Federal Tax Tables New'!$A$33:$A$40,1),4)),0)))</f>
        <v/>
      </c>
      <c r="AL116" s="51" t="str">
        <f t="shared" si="16"/>
        <v/>
      </c>
      <c r="AM116" s="51" t="str">
        <f>IF(OR(ISBLANK($A116),$A116=""),"",CHOOSE(Z116,INDEX('Employee Register'!Q:Q,MATCH($A116,'Employee Register'!A:A,0))*'Federal Tax Tables New'!$H$5+INDEX('Employee Register'!R:R,MATCH($A116,'Employee Register'!A:A,0))*'Federal Tax Tables New'!$H$6,0))</f>
        <v/>
      </c>
      <c r="AN116" s="51" t="str">
        <f t="shared" si="19"/>
        <v/>
      </c>
      <c r="AO116" s="139" t="str">
        <f>IF(OR(ISBLANK($A116),$A116=""),"",IF(OR(M116=0,AA116=1),0,CHOOSE(Z116,INDEX('Employee Register'!T:T,MATCH($A116,'Employee Register'!A:A,0)),INDEX('Employee Register'!N:N,MATCH($A116,'Employee Register'!A:A,0)))))</f>
        <v/>
      </c>
      <c r="AP116" s="51" t="str">
        <f>IF(OR(ISBLANK($A116),$A116=""),"",CHOOSE(AC116,0,(M116-O116)*Settings!$B$18))</f>
        <v/>
      </c>
      <c r="AQ116" s="84" t="str">
        <f t="shared" si="20"/>
        <v/>
      </c>
      <c r="AS116" s="113"/>
    </row>
    <row r="117" spans="1:45" s="204" customFormat="1" ht="15" customHeight="1" x14ac:dyDescent="0.2">
      <c r="A117" s="82"/>
      <c r="B117" s="50" t="str">
        <f>IF(OR(ISBLANK($A117),$A117=""),"",INDEX('Employee Register'!B:B,MATCH($A117,'Employee Register'!A:A,0),1))</f>
        <v/>
      </c>
      <c r="C117" s="46"/>
      <c r="D117" s="46"/>
      <c r="E117" s="29"/>
      <c r="F117" s="29"/>
      <c r="G117" s="29"/>
      <c r="H117" s="29"/>
      <c r="I117" s="47"/>
      <c r="J117" s="48"/>
      <c r="K117" s="48"/>
      <c r="L117" s="48"/>
      <c r="M117" s="83" t="str">
        <f>IF(OR(ISBLANK($A117),$A117=""),"",SUM($E117:$H117)*INDEX('Employee Register'!G:G,MATCH($A117,'Employee Register'!A:A,0),1)+IF(OR($X117,ISBLANK($X117)),$I117,0)*INDEX('Employee Register'!H:H,MATCH($A117,'Employee Register'!A:A,0),1)+J117)</f>
        <v/>
      </c>
      <c r="N117" s="83" t="str">
        <f>IF(OR(ISBLANK($A117),$A117=""),"",(M117-J117)*INDEX('Employee Register'!U:U,MATCH($A117,'Employee Register'!A:A,0),1))</f>
        <v/>
      </c>
      <c r="O117" s="142" t="str">
        <f>IF(OR(ISBLANK($A117),$A117=""),"",IF(M117=0,0,INDEX('Employee Register'!V:V,MATCH($A117,'Employee Register'!A:A,0),1)))</f>
        <v/>
      </c>
      <c r="P117" s="142" t="str">
        <f>IF(OR(ISBLANK($A117),$A117=""),"",IF(M117=0,0,INDEX('Employee Register'!W:W,MATCH($A117,'Employee Register'!A:A,0),1)+K117))</f>
        <v/>
      </c>
      <c r="Q117" s="83" t="str">
        <f t="shared" si="17"/>
        <v/>
      </c>
      <c r="R117" s="83" t="str">
        <f>IF(OR(ISBLANK($A117),$A117=""),"",INDEX('Employee Register'!Y:Y,MATCH($A117,'Employee Register'!A:A,0))*$Y117)</f>
        <v/>
      </c>
      <c r="S117" s="83" t="str">
        <f>IF(OR(ISBLANK($A117),$A117=""),"",INDEX('Employee Register'!Z:Z,MATCH($A117,'Employee Register'!A:A,0))*$Y117)</f>
        <v/>
      </c>
      <c r="T117" s="83" t="str">
        <f>IF(OR(ISBLANK($A117),$A117=""),"",IF(SUMIF($A$6:$A117,A117,$AP$6:$AP117)&lt;='Federal Tax Tables New'!$N$5,AP117,IF('Federal Tax Tables New'!$N$5-SUMIF($A$6:$A117,A117,$AP$6:$AP117)+AP117&lt;=0,0,'Federal Tax Tables New'!$N$5-SUMIF($A$6:$A117,A117,$AP$6:$AP117)+AP117)))</f>
        <v/>
      </c>
      <c r="U117" s="83" t="str">
        <f>IF(OR(ISBLANK($A117),$A117=""),"",CHOOSE(AC117,0,$M117*Settings!$B$19))</f>
        <v/>
      </c>
      <c r="V117" s="142" t="str">
        <f>IF(OR(ISBLANK($A117),$A117=""),"",IF(M117=0,0,INDEX('Employee Register'!$AA:$AA,MATCH($A117,'Employee Register'!$A:$A,0),1)))</f>
        <v/>
      </c>
      <c r="W117" s="142" t="str">
        <f>IF(OR(ISBLANK($A117),$A117=""),"",IF(M117=0,0,INDEX('Employee Register'!$AB:$AB,MATCH($A117,'Employee Register'!$A:$A,0),1)))</f>
        <v/>
      </c>
      <c r="X117" s="49" t="str">
        <f>IF(OR(ISBLANK($A117),$A117=""),"",INDEX('Employee Register'!I:I,MATCH($A117,'Employee Register'!A:A,0))="No")</f>
        <v/>
      </c>
      <c r="Y117" s="51" t="str">
        <f t="shared" si="15"/>
        <v/>
      </c>
      <c r="Z117" s="49" t="str">
        <f>IF(OR(ISBLANK($A117),$A117=""),"",MATCH(INDEX('Employee Register'!K:K,MATCH($A117,'Employee Register'!A:A,0)),Settings!$A$2:$A$3,0))</f>
        <v/>
      </c>
      <c r="AA117" s="49" t="str">
        <f>IF(OR(ISBLANK($A117),$A117=""),"",CHOOSE(Z117,MATCH(INDEX('Employee Register'!O:O,MATCH($A117,'Employee Register'!A:A,0)),Settings!$A$6:$A$9,0),MATCH(INDEX('Employee Register'!L:L,MATCH($A117,'Employee Register'!A:A,0)),Settings!$A$12:$A$15,0)))</f>
        <v/>
      </c>
      <c r="AB117" s="49" t="str">
        <f>IF(OR(ISBLANK($A117),$A117=""),"",CHOOSE(Z117,MATCH(INDEX('Employee Register'!P:P,MATCH($A117,'Employee Register'!A:A,0)),Settings!$A$22:$A$23,0),0))</f>
        <v/>
      </c>
      <c r="AC117" s="49" t="str">
        <f>IF(OR(ISBLANK($A117),$A117=""),"",MATCH(INDEX('Employee Register'!X:X,MATCH($A117,'Employee Register'!A:A,0)),Settings!$A$26:$A$27,0))</f>
        <v/>
      </c>
      <c r="AD117" s="49" t="str">
        <f>IF(OR(ISBLANK($A117),$A117=""),"",IF(Z117=2,INDEX('Employee Register'!M:M,MATCH($A117,'Employee Register'!A:A,0)),0))</f>
        <v/>
      </c>
      <c r="AE117" s="78" t="str">
        <f>IF(OR(ISBLANK($A117),$A117=""),"",$AD117*INDEX('Federal Tax Tables New'!$B$56:$B$63,MATCH(INDEX('Employee Register'!J:J,MATCH($A117,'Employee Register'!A:A,0)),'Federal Tax Tables New'!$A$56:$A$63,0),1))</f>
        <v/>
      </c>
      <c r="AF117" s="51" t="str">
        <f t="shared" si="18"/>
        <v/>
      </c>
      <c r="AG117" s="49" t="str">
        <f>IF(OR(ISBLANK($A117),$A117=""),"",INDEX('Federal Tax Tables New'!$C$56:$C$63,MATCH(INDEX('Employee Register'!J:J,MATCH($A117,'Employee Register'!A:A,0)),'Federal Tax Tables New'!$A$56:$A$63,0),1))</f>
        <v/>
      </c>
      <c r="AH117" s="139" t="str">
        <f>IF(OR(ISBLANK($A117),$A117=""),"",IF(AF117&lt;CHOOSE(Z117,INDEX('Employee Register'!S:S,MATCH($A117,'Employee Register'!A:A,0)),0),0,AF117*AG117-CHOOSE(Z117,INDEX('Employee Register'!S:S,MATCH($A117,'Employee Register'!A:A,0))*AG117,0)))</f>
        <v/>
      </c>
      <c r="AI117" s="51" t="str">
        <f>IF(OR(ISBLANK($A117),$A117=""),"",MAX(IF($Z117=1,CHOOSE(AB117,CHOOSE(AA117,0,INDEX('Federal Tax Tables New'!$F$33:$I$40,MATCH(AH117,'Federal Tax Tables New'!$F$33:$F$40,1),1),INDEX('Federal Tax Tables New'!$F$22:$I$29,MATCH(AH117,'Federal Tax Tables New'!$F$22:$F$29,1),1),INDEX('Federal Tax Tables New'!$F$44:$I$51,MATCH(AH117,'Federal Tax Tables New'!$F$44:$F$51,1),1)),CHOOSE(AA117,0,INDEX('Federal Tax Tables New'!$K$33:$N$40,MATCH(AH117,'Federal Tax Tables New'!$K$33:$K$40,1),1),INDEX('Federal Tax Tables New'!$K$22:$N$29,MATCH(AH117,'Federal Tax Tables New'!$K$22:$K$29,1),1),INDEX('Federal Tax Tables New'!$K$44:$N$51,MATCH(AH117,'Federal Tax Tables New'!$K$44:$K$51,1),1))),0),IF($Z117=2,CHOOSE(AA117,0,INDEX('Federal Tax Tables New'!$A$33:$D$40,MATCH(AH117,'Federal Tax Tables New'!$A$33:$A$40,1),1),INDEX('Federal Tax Tables New'!$A$22:$D$29,MATCH(AH117,'Federal Tax Tables New'!$A$22:$A$29,1),1),INDEX('Federal Tax Tables New'!$A$33:$D$40,MATCH(AH117,'Federal Tax Tables New'!$A$33:$A$40,1),1)),0)))</f>
        <v/>
      </c>
      <c r="AJ117" s="51" t="str">
        <f>IF(OR(ISBLANK($A117),$A117=""),"",MAX(IF($Z117=1,CHOOSE(AB117,CHOOSE(AA117,0,INDEX('Federal Tax Tables New'!$F$33:$I$40,MATCH(AH117,'Federal Tax Tables New'!$F$33:$F$40,1),3),INDEX('Federal Tax Tables New'!$F$22:$I$29,MATCH(AH117,'Federal Tax Tables New'!$F$22:$F$29,1),3),INDEX('Federal Tax Tables New'!$F$44:$I$51,MATCH(AH117,'Federal Tax Tables New'!$F$44:$F$51,1),3)),CHOOSE(AA117,0,INDEX('Federal Tax Tables New'!$K$33:$N$40,MATCH(AH117,'Federal Tax Tables New'!$K$33:$K$40,1),3),INDEX('Federal Tax Tables New'!$K$22:$N$29,MATCH(AH117,'Federal Tax Tables New'!$K$22:$K$29,1),3),INDEX('Federal Tax Tables New'!$K$44:$N$51,MATCH(AH117,'Federal Tax Tables New'!$K$44:$K$51,1),3))),0),IF($Z117=2,CHOOSE(AA117,0,INDEX('Federal Tax Tables New'!$A$33:$D$40,MATCH(AH117,'Federal Tax Tables New'!$A$33:$A$40,1),3),INDEX('Federal Tax Tables New'!$A$22:$D$29,MATCH(AH117,'Federal Tax Tables New'!$A$22:$A$29,1),3),INDEX('Federal Tax Tables New'!$A$33:$D$40,MATCH(AH117,'Federal Tax Tables New'!$A$33:$A$40,1),3)),0)))</f>
        <v/>
      </c>
      <c r="AK117" s="79" t="str">
        <f>IF(OR(ISBLANK($A117),$A117=""),"",MAX(IF($Z117=1,CHOOSE(AB117,CHOOSE(AA117,0,INDEX('Federal Tax Tables New'!$F$33:$I$40,MATCH(AH117,'Federal Tax Tables New'!$F$33:$F$40,1),4),INDEX('Federal Tax Tables New'!$F$22:$I$29,MATCH(AH117,'Federal Tax Tables New'!$F$22:$F$29,1),4),INDEX('Federal Tax Tables New'!$F$44:$I$51,MATCH(AH117,'Federal Tax Tables New'!$F$44:$F$51,1),4)),CHOOSE(AA117,0,INDEX('Federal Tax Tables New'!$K$33:$N$40,MATCH(AH117,'Federal Tax Tables New'!$K$33:$K$40,1),4),INDEX('Federal Tax Tables New'!$K$22:$N$29,MATCH(AH117,'Federal Tax Tables New'!$K$22:$K$29,1),4),INDEX('Federal Tax Tables New'!$K$44:$N$51,MATCH(AH117,'Federal Tax Tables New'!$K$44:$K$51,1),4))),0),IF($Z117=2,CHOOSE(AA117,0,INDEX('Federal Tax Tables New'!$A$33:$D$40,MATCH(AH117,'Federal Tax Tables New'!$A$33:$A$40,1),4),INDEX('Federal Tax Tables New'!$A$22:$D$29,MATCH(AH117,'Federal Tax Tables New'!$A$22:$A$29,1),4),INDEX('Federal Tax Tables New'!$A$33:$D$40,MATCH(AH117,'Federal Tax Tables New'!$A$33:$A$40,1),4)),0)))</f>
        <v/>
      </c>
      <c r="AL117" s="51" t="str">
        <f t="shared" si="16"/>
        <v/>
      </c>
      <c r="AM117" s="51" t="str">
        <f>IF(OR(ISBLANK($A117),$A117=""),"",CHOOSE(Z117,INDEX('Employee Register'!Q:Q,MATCH($A117,'Employee Register'!A:A,0))*'Federal Tax Tables New'!$H$5+INDEX('Employee Register'!R:R,MATCH($A117,'Employee Register'!A:A,0))*'Federal Tax Tables New'!$H$6,0))</f>
        <v/>
      </c>
      <c r="AN117" s="51" t="str">
        <f t="shared" si="19"/>
        <v/>
      </c>
      <c r="AO117" s="139" t="str">
        <f>IF(OR(ISBLANK($A117),$A117=""),"",IF(OR(M117=0,AA117=1),0,CHOOSE(Z117,INDEX('Employee Register'!T:T,MATCH($A117,'Employee Register'!A:A,0)),INDEX('Employee Register'!N:N,MATCH($A117,'Employee Register'!A:A,0)))))</f>
        <v/>
      </c>
      <c r="AP117" s="51" t="str">
        <f>IF(OR(ISBLANK($A117),$A117=""),"",CHOOSE(AC117,0,(M117-O117)*Settings!$B$18))</f>
        <v/>
      </c>
      <c r="AQ117" s="84" t="str">
        <f t="shared" si="20"/>
        <v/>
      </c>
      <c r="AS117" s="113"/>
    </row>
    <row r="118" spans="1:45" s="204" customFormat="1" ht="15" customHeight="1" x14ac:dyDescent="0.2">
      <c r="A118" s="82"/>
      <c r="B118" s="50" t="str">
        <f>IF(OR(ISBLANK($A118),$A118=""),"",INDEX('Employee Register'!B:B,MATCH($A118,'Employee Register'!A:A,0),1))</f>
        <v/>
      </c>
      <c r="C118" s="46"/>
      <c r="D118" s="46"/>
      <c r="E118" s="29"/>
      <c r="F118" s="29"/>
      <c r="G118" s="29"/>
      <c r="H118" s="29"/>
      <c r="I118" s="47"/>
      <c r="J118" s="48"/>
      <c r="K118" s="48"/>
      <c r="L118" s="48"/>
      <c r="M118" s="83" t="str">
        <f>IF(OR(ISBLANK($A118),$A118=""),"",SUM($E118:$H118)*INDEX('Employee Register'!G:G,MATCH($A118,'Employee Register'!A:A,0),1)+IF(OR($X118,ISBLANK($X118)),$I118,0)*INDEX('Employee Register'!H:H,MATCH($A118,'Employee Register'!A:A,0),1)+J118)</f>
        <v/>
      </c>
      <c r="N118" s="83" t="str">
        <f>IF(OR(ISBLANK($A118),$A118=""),"",(M118-J118)*INDEX('Employee Register'!U:U,MATCH($A118,'Employee Register'!A:A,0),1))</f>
        <v/>
      </c>
      <c r="O118" s="142" t="str">
        <f>IF(OR(ISBLANK($A118),$A118=""),"",IF(M118=0,0,INDEX('Employee Register'!V:V,MATCH($A118,'Employee Register'!A:A,0),1)))</f>
        <v/>
      </c>
      <c r="P118" s="142" t="str">
        <f>IF(OR(ISBLANK($A118),$A118=""),"",IF(M118=0,0,INDEX('Employee Register'!W:W,MATCH($A118,'Employee Register'!A:A,0),1)+K118))</f>
        <v/>
      </c>
      <c r="Q118" s="83" t="str">
        <f t="shared" si="17"/>
        <v/>
      </c>
      <c r="R118" s="83" t="str">
        <f>IF(OR(ISBLANK($A118),$A118=""),"",INDEX('Employee Register'!Y:Y,MATCH($A118,'Employee Register'!A:A,0))*$Y118)</f>
        <v/>
      </c>
      <c r="S118" s="83" t="str">
        <f>IF(OR(ISBLANK($A118),$A118=""),"",INDEX('Employee Register'!Z:Z,MATCH($A118,'Employee Register'!A:A,0))*$Y118)</f>
        <v/>
      </c>
      <c r="T118" s="83" t="str">
        <f>IF(OR(ISBLANK($A118),$A118=""),"",IF(SUMIF($A$6:$A118,A118,$AP$6:$AP118)&lt;='Federal Tax Tables New'!$N$5,AP118,IF('Federal Tax Tables New'!$N$5-SUMIF($A$6:$A118,A118,$AP$6:$AP118)+AP118&lt;=0,0,'Federal Tax Tables New'!$N$5-SUMIF($A$6:$A118,A118,$AP$6:$AP118)+AP118)))</f>
        <v/>
      </c>
      <c r="U118" s="83" t="str">
        <f>IF(OR(ISBLANK($A118),$A118=""),"",CHOOSE(AC118,0,$M118*Settings!$B$19))</f>
        <v/>
      </c>
      <c r="V118" s="142" t="str">
        <f>IF(OR(ISBLANK($A118),$A118=""),"",IF(M118=0,0,INDEX('Employee Register'!$AA:$AA,MATCH($A118,'Employee Register'!$A:$A,0),1)))</f>
        <v/>
      </c>
      <c r="W118" s="142" t="str">
        <f>IF(OR(ISBLANK($A118),$A118=""),"",IF(M118=0,0,INDEX('Employee Register'!$AB:$AB,MATCH($A118,'Employee Register'!$A:$A,0),1)))</f>
        <v/>
      </c>
      <c r="X118" s="49" t="str">
        <f>IF(OR(ISBLANK($A118),$A118=""),"",INDEX('Employee Register'!I:I,MATCH($A118,'Employee Register'!A:A,0))="No")</f>
        <v/>
      </c>
      <c r="Y118" s="51" t="str">
        <f t="shared" si="15"/>
        <v/>
      </c>
      <c r="Z118" s="49" t="str">
        <f>IF(OR(ISBLANK($A118),$A118=""),"",MATCH(INDEX('Employee Register'!K:K,MATCH($A118,'Employee Register'!A:A,0)),Settings!$A$2:$A$3,0))</f>
        <v/>
      </c>
      <c r="AA118" s="49" t="str">
        <f>IF(OR(ISBLANK($A118),$A118=""),"",CHOOSE(Z118,MATCH(INDEX('Employee Register'!O:O,MATCH($A118,'Employee Register'!A:A,0)),Settings!$A$6:$A$9,0),MATCH(INDEX('Employee Register'!L:L,MATCH($A118,'Employee Register'!A:A,0)),Settings!$A$12:$A$15,0)))</f>
        <v/>
      </c>
      <c r="AB118" s="49" t="str">
        <f>IF(OR(ISBLANK($A118),$A118=""),"",CHOOSE(Z118,MATCH(INDEX('Employee Register'!P:P,MATCH($A118,'Employee Register'!A:A,0)),Settings!$A$22:$A$23,0),0))</f>
        <v/>
      </c>
      <c r="AC118" s="49" t="str">
        <f>IF(OR(ISBLANK($A118),$A118=""),"",MATCH(INDEX('Employee Register'!X:X,MATCH($A118,'Employee Register'!A:A,0)),Settings!$A$26:$A$27,0))</f>
        <v/>
      </c>
      <c r="AD118" s="49" t="str">
        <f>IF(OR(ISBLANK($A118),$A118=""),"",IF(Z118=2,INDEX('Employee Register'!M:M,MATCH($A118,'Employee Register'!A:A,0)),0))</f>
        <v/>
      </c>
      <c r="AE118" s="78" t="str">
        <f>IF(OR(ISBLANK($A118),$A118=""),"",$AD118*INDEX('Federal Tax Tables New'!$B$56:$B$63,MATCH(INDEX('Employee Register'!J:J,MATCH($A118,'Employee Register'!A:A,0)),'Federal Tax Tables New'!$A$56:$A$63,0),1))</f>
        <v/>
      </c>
      <c r="AF118" s="51" t="str">
        <f t="shared" si="18"/>
        <v/>
      </c>
      <c r="AG118" s="49" t="str">
        <f>IF(OR(ISBLANK($A118),$A118=""),"",INDEX('Federal Tax Tables New'!$C$56:$C$63,MATCH(INDEX('Employee Register'!J:J,MATCH($A118,'Employee Register'!A:A,0)),'Federal Tax Tables New'!$A$56:$A$63,0),1))</f>
        <v/>
      </c>
      <c r="AH118" s="139" t="str">
        <f>IF(OR(ISBLANK($A118),$A118=""),"",IF(AF118&lt;CHOOSE(Z118,INDEX('Employee Register'!S:S,MATCH($A118,'Employee Register'!A:A,0)),0),0,AF118*AG118-CHOOSE(Z118,INDEX('Employee Register'!S:S,MATCH($A118,'Employee Register'!A:A,0))*AG118,0)))</f>
        <v/>
      </c>
      <c r="AI118" s="51" t="str">
        <f>IF(OR(ISBLANK($A118),$A118=""),"",MAX(IF($Z118=1,CHOOSE(AB118,CHOOSE(AA118,0,INDEX('Federal Tax Tables New'!$F$33:$I$40,MATCH(AH118,'Federal Tax Tables New'!$F$33:$F$40,1),1),INDEX('Federal Tax Tables New'!$F$22:$I$29,MATCH(AH118,'Federal Tax Tables New'!$F$22:$F$29,1),1),INDEX('Federal Tax Tables New'!$F$44:$I$51,MATCH(AH118,'Federal Tax Tables New'!$F$44:$F$51,1),1)),CHOOSE(AA118,0,INDEX('Federal Tax Tables New'!$K$33:$N$40,MATCH(AH118,'Federal Tax Tables New'!$K$33:$K$40,1),1),INDEX('Federal Tax Tables New'!$K$22:$N$29,MATCH(AH118,'Federal Tax Tables New'!$K$22:$K$29,1),1),INDEX('Federal Tax Tables New'!$K$44:$N$51,MATCH(AH118,'Federal Tax Tables New'!$K$44:$K$51,1),1))),0),IF($Z118=2,CHOOSE(AA118,0,INDEX('Federal Tax Tables New'!$A$33:$D$40,MATCH(AH118,'Federal Tax Tables New'!$A$33:$A$40,1),1),INDEX('Federal Tax Tables New'!$A$22:$D$29,MATCH(AH118,'Federal Tax Tables New'!$A$22:$A$29,1),1),INDEX('Federal Tax Tables New'!$A$33:$D$40,MATCH(AH118,'Federal Tax Tables New'!$A$33:$A$40,1),1)),0)))</f>
        <v/>
      </c>
      <c r="AJ118" s="51" t="str">
        <f>IF(OR(ISBLANK($A118),$A118=""),"",MAX(IF($Z118=1,CHOOSE(AB118,CHOOSE(AA118,0,INDEX('Federal Tax Tables New'!$F$33:$I$40,MATCH(AH118,'Federal Tax Tables New'!$F$33:$F$40,1),3),INDEX('Federal Tax Tables New'!$F$22:$I$29,MATCH(AH118,'Federal Tax Tables New'!$F$22:$F$29,1),3),INDEX('Federal Tax Tables New'!$F$44:$I$51,MATCH(AH118,'Federal Tax Tables New'!$F$44:$F$51,1),3)),CHOOSE(AA118,0,INDEX('Federal Tax Tables New'!$K$33:$N$40,MATCH(AH118,'Federal Tax Tables New'!$K$33:$K$40,1),3),INDEX('Federal Tax Tables New'!$K$22:$N$29,MATCH(AH118,'Federal Tax Tables New'!$K$22:$K$29,1),3),INDEX('Federal Tax Tables New'!$K$44:$N$51,MATCH(AH118,'Federal Tax Tables New'!$K$44:$K$51,1),3))),0),IF($Z118=2,CHOOSE(AA118,0,INDEX('Federal Tax Tables New'!$A$33:$D$40,MATCH(AH118,'Federal Tax Tables New'!$A$33:$A$40,1),3),INDEX('Federal Tax Tables New'!$A$22:$D$29,MATCH(AH118,'Federal Tax Tables New'!$A$22:$A$29,1),3),INDEX('Federal Tax Tables New'!$A$33:$D$40,MATCH(AH118,'Federal Tax Tables New'!$A$33:$A$40,1),3)),0)))</f>
        <v/>
      </c>
      <c r="AK118" s="79" t="str">
        <f>IF(OR(ISBLANK($A118),$A118=""),"",MAX(IF($Z118=1,CHOOSE(AB118,CHOOSE(AA118,0,INDEX('Federal Tax Tables New'!$F$33:$I$40,MATCH(AH118,'Federal Tax Tables New'!$F$33:$F$40,1),4),INDEX('Federal Tax Tables New'!$F$22:$I$29,MATCH(AH118,'Federal Tax Tables New'!$F$22:$F$29,1),4),INDEX('Federal Tax Tables New'!$F$44:$I$51,MATCH(AH118,'Federal Tax Tables New'!$F$44:$F$51,1),4)),CHOOSE(AA118,0,INDEX('Federal Tax Tables New'!$K$33:$N$40,MATCH(AH118,'Federal Tax Tables New'!$K$33:$K$40,1),4),INDEX('Federal Tax Tables New'!$K$22:$N$29,MATCH(AH118,'Federal Tax Tables New'!$K$22:$K$29,1),4),INDEX('Federal Tax Tables New'!$K$44:$N$51,MATCH(AH118,'Federal Tax Tables New'!$K$44:$K$51,1),4))),0),IF($Z118=2,CHOOSE(AA118,0,INDEX('Federal Tax Tables New'!$A$33:$D$40,MATCH(AH118,'Federal Tax Tables New'!$A$33:$A$40,1),4),INDEX('Federal Tax Tables New'!$A$22:$D$29,MATCH(AH118,'Federal Tax Tables New'!$A$22:$A$29,1),4),INDEX('Federal Tax Tables New'!$A$33:$D$40,MATCH(AH118,'Federal Tax Tables New'!$A$33:$A$40,1),4)),0)))</f>
        <v/>
      </c>
      <c r="AL118" s="51" t="str">
        <f t="shared" si="16"/>
        <v/>
      </c>
      <c r="AM118" s="51" t="str">
        <f>IF(OR(ISBLANK($A118),$A118=""),"",CHOOSE(Z118,INDEX('Employee Register'!Q:Q,MATCH($A118,'Employee Register'!A:A,0))*'Federal Tax Tables New'!$H$5+INDEX('Employee Register'!R:R,MATCH($A118,'Employee Register'!A:A,0))*'Federal Tax Tables New'!$H$6,0))</f>
        <v/>
      </c>
      <c r="AN118" s="51" t="str">
        <f t="shared" si="19"/>
        <v/>
      </c>
      <c r="AO118" s="139" t="str">
        <f>IF(OR(ISBLANK($A118),$A118=""),"",IF(OR(M118=0,AA118=1),0,CHOOSE(Z118,INDEX('Employee Register'!T:T,MATCH($A118,'Employee Register'!A:A,0)),INDEX('Employee Register'!N:N,MATCH($A118,'Employee Register'!A:A,0)))))</f>
        <v/>
      </c>
      <c r="AP118" s="51" t="str">
        <f>IF(OR(ISBLANK($A118),$A118=""),"",CHOOSE(AC118,0,(M118-O118)*Settings!$B$18))</f>
        <v/>
      </c>
      <c r="AQ118" s="84" t="str">
        <f t="shared" si="20"/>
        <v/>
      </c>
      <c r="AS118" s="113"/>
    </row>
    <row r="119" spans="1:45" s="204" customFormat="1" ht="15" customHeight="1" x14ac:dyDescent="0.2">
      <c r="A119" s="82"/>
      <c r="B119" s="50" t="str">
        <f>IF(OR(ISBLANK($A119),$A119=""),"",INDEX('Employee Register'!B:B,MATCH($A119,'Employee Register'!A:A,0),1))</f>
        <v/>
      </c>
      <c r="C119" s="46"/>
      <c r="D119" s="46"/>
      <c r="E119" s="29"/>
      <c r="F119" s="29"/>
      <c r="G119" s="29"/>
      <c r="H119" s="29"/>
      <c r="I119" s="47"/>
      <c r="J119" s="48"/>
      <c r="K119" s="48"/>
      <c r="L119" s="48"/>
      <c r="M119" s="83" t="str">
        <f>IF(OR(ISBLANK($A119),$A119=""),"",SUM($E119:$H119)*INDEX('Employee Register'!G:G,MATCH($A119,'Employee Register'!A:A,0),1)+IF(OR($X119,ISBLANK($X119)),$I119,0)*INDEX('Employee Register'!H:H,MATCH($A119,'Employee Register'!A:A,0),1)+J119)</f>
        <v/>
      </c>
      <c r="N119" s="83" t="str">
        <f>IF(OR(ISBLANK($A119),$A119=""),"",(M119-J119)*INDEX('Employee Register'!U:U,MATCH($A119,'Employee Register'!A:A,0),1))</f>
        <v/>
      </c>
      <c r="O119" s="142" t="str">
        <f>IF(OR(ISBLANK($A119),$A119=""),"",IF(M119=0,0,INDEX('Employee Register'!V:V,MATCH($A119,'Employee Register'!A:A,0),1)))</f>
        <v/>
      </c>
      <c r="P119" s="142" t="str">
        <f>IF(OR(ISBLANK($A119),$A119=""),"",IF(M119=0,0,INDEX('Employee Register'!W:W,MATCH($A119,'Employee Register'!A:A,0),1)+K119))</f>
        <v/>
      </c>
      <c r="Q119" s="83" t="str">
        <f t="shared" si="17"/>
        <v/>
      </c>
      <c r="R119" s="83" t="str">
        <f>IF(OR(ISBLANK($A119),$A119=""),"",INDEX('Employee Register'!Y:Y,MATCH($A119,'Employee Register'!A:A,0))*$Y119)</f>
        <v/>
      </c>
      <c r="S119" s="83" t="str">
        <f>IF(OR(ISBLANK($A119),$A119=""),"",INDEX('Employee Register'!Z:Z,MATCH($A119,'Employee Register'!A:A,0))*$Y119)</f>
        <v/>
      </c>
      <c r="T119" s="83" t="str">
        <f>IF(OR(ISBLANK($A119),$A119=""),"",IF(SUMIF($A$6:$A119,A119,$AP$6:$AP119)&lt;='Federal Tax Tables New'!$N$5,AP119,IF('Federal Tax Tables New'!$N$5-SUMIF($A$6:$A119,A119,$AP$6:$AP119)+AP119&lt;=0,0,'Federal Tax Tables New'!$N$5-SUMIF($A$6:$A119,A119,$AP$6:$AP119)+AP119)))</f>
        <v/>
      </c>
      <c r="U119" s="83" t="str">
        <f>IF(OR(ISBLANK($A119),$A119=""),"",CHOOSE(AC119,0,$M119*Settings!$B$19))</f>
        <v/>
      </c>
      <c r="V119" s="142" t="str">
        <f>IF(OR(ISBLANK($A119),$A119=""),"",IF(M119=0,0,INDEX('Employee Register'!$AA:$AA,MATCH($A119,'Employee Register'!$A:$A,0),1)))</f>
        <v/>
      </c>
      <c r="W119" s="142" t="str">
        <f>IF(OR(ISBLANK($A119),$A119=""),"",IF(M119=0,0,INDEX('Employee Register'!$AB:$AB,MATCH($A119,'Employee Register'!$A:$A,0),1)))</f>
        <v/>
      </c>
      <c r="X119" s="49" t="str">
        <f>IF(OR(ISBLANK($A119),$A119=""),"",INDEX('Employee Register'!I:I,MATCH($A119,'Employee Register'!A:A,0))="No")</f>
        <v/>
      </c>
      <c r="Y119" s="51" t="str">
        <f t="shared" si="15"/>
        <v/>
      </c>
      <c r="Z119" s="49" t="str">
        <f>IF(OR(ISBLANK($A119),$A119=""),"",MATCH(INDEX('Employee Register'!K:K,MATCH($A119,'Employee Register'!A:A,0)),Settings!$A$2:$A$3,0))</f>
        <v/>
      </c>
      <c r="AA119" s="49" t="str">
        <f>IF(OR(ISBLANK($A119),$A119=""),"",CHOOSE(Z119,MATCH(INDEX('Employee Register'!O:O,MATCH($A119,'Employee Register'!A:A,0)),Settings!$A$6:$A$9,0),MATCH(INDEX('Employee Register'!L:L,MATCH($A119,'Employee Register'!A:A,0)),Settings!$A$12:$A$15,0)))</f>
        <v/>
      </c>
      <c r="AB119" s="49" t="str">
        <f>IF(OR(ISBLANK($A119),$A119=""),"",CHOOSE(Z119,MATCH(INDEX('Employee Register'!P:P,MATCH($A119,'Employee Register'!A:A,0)),Settings!$A$22:$A$23,0),0))</f>
        <v/>
      </c>
      <c r="AC119" s="49" t="str">
        <f>IF(OR(ISBLANK($A119),$A119=""),"",MATCH(INDEX('Employee Register'!X:X,MATCH($A119,'Employee Register'!A:A,0)),Settings!$A$26:$A$27,0))</f>
        <v/>
      </c>
      <c r="AD119" s="49" t="str">
        <f>IF(OR(ISBLANK($A119),$A119=""),"",IF(Z119=2,INDEX('Employee Register'!M:M,MATCH($A119,'Employee Register'!A:A,0)),0))</f>
        <v/>
      </c>
      <c r="AE119" s="78" t="str">
        <f>IF(OR(ISBLANK($A119),$A119=""),"",$AD119*INDEX('Federal Tax Tables New'!$B$56:$B$63,MATCH(INDEX('Employee Register'!J:J,MATCH($A119,'Employee Register'!A:A,0)),'Federal Tax Tables New'!$A$56:$A$63,0),1))</f>
        <v/>
      </c>
      <c r="AF119" s="51" t="str">
        <f t="shared" si="18"/>
        <v/>
      </c>
      <c r="AG119" s="49" t="str">
        <f>IF(OR(ISBLANK($A119),$A119=""),"",INDEX('Federal Tax Tables New'!$C$56:$C$63,MATCH(INDEX('Employee Register'!J:J,MATCH($A119,'Employee Register'!A:A,0)),'Federal Tax Tables New'!$A$56:$A$63,0),1))</f>
        <v/>
      </c>
      <c r="AH119" s="139" t="str">
        <f>IF(OR(ISBLANK($A119),$A119=""),"",IF(AF119&lt;CHOOSE(Z119,INDEX('Employee Register'!S:S,MATCH($A119,'Employee Register'!A:A,0)),0),0,AF119*AG119-CHOOSE(Z119,INDEX('Employee Register'!S:S,MATCH($A119,'Employee Register'!A:A,0))*AG119,0)))</f>
        <v/>
      </c>
      <c r="AI119" s="51" t="str">
        <f>IF(OR(ISBLANK($A119),$A119=""),"",MAX(IF($Z119=1,CHOOSE(AB119,CHOOSE(AA119,0,INDEX('Federal Tax Tables New'!$F$33:$I$40,MATCH(AH119,'Federal Tax Tables New'!$F$33:$F$40,1),1),INDEX('Federal Tax Tables New'!$F$22:$I$29,MATCH(AH119,'Federal Tax Tables New'!$F$22:$F$29,1),1),INDEX('Federal Tax Tables New'!$F$44:$I$51,MATCH(AH119,'Federal Tax Tables New'!$F$44:$F$51,1),1)),CHOOSE(AA119,0,INDEX('Federal Tax Tables New'!$K$33:$N$40,MATCH(AH119,'Federal Tax Tables New'!$K$33:$K$40,1),1),INDEX('Federal Tax Tables New'!$K$22:$N$29,MATCH(AH119,'Federal Tax Tables New'!$K$22:$K$29,1),1),INDEX('Federal Tax Tables New'!$K$44:$N$51,MATCH(AH119,'Federal Tax Tables New'!$K$44:$K$51,1),1))),0),IF($Z119=2,CHOOSE(AA119,0,INDEX('Federal Tax Tables New'!$A$33:$D$40,MATCH(AH119,'Federal Tax Tables New'!$A$33:$A$40,1),1),INDEX('Federal Tax Tables New'!$A$22:$D$29,MATCH(AH119,'Federal Tax Tables New'!$A$22:$A$29,1),1),INDEX('Federal Tax Tables New'!$A$33:$D$40,MATCH(AH119,'Federal Tax Tables New'!$A$33:$A$40,1),1)),0)))</f>
        <v/>
      </c>
      <c r="AJ119" s="51" t="str">
        <f>IF(OR(ISBLANK($A119),$A119=""),"",MAX(IF($Z119=1,CHOOSE(AB119,CHOOSE(AA119,0,INDEX('Federal Tax Tables New'!$F$33:$I$40,MATCH(AH119,'Federal Tax Tables New'!$F$33:$F$40,1),3),INDEX('Federal Tax Tables New'!$F$22:$I$29,MATCH(AH119,'Federal Tax Tables New'!$F$22:$F$29,1),3),INDEX('Federal Tax Tables New'!$F$44:$I$51,MATCH(AH119,'Federal Tax Tables New'!$F$44:$F$51,1),3)),CHOOSE(AA119,0,INDEX('Federal Tax Tables New'!$K$33:$N$40,MATCH(AH119,'Federal Tax Tables New'!$K$33:$K$40,1),3),INDEX('Federal Tax Tables New'!$K$22:$N$29,MATCH(AH119,'Federal Tax Tables New'!$K$22:$K$29,1),3),INDEX('Federal Tax Tables New'!$K$44:$N$51,MATCH(AH119,'Federal Tax Tables New'!$K$44:$K$51,1),3))),0),IF($Z119=2,CHOOSE(AA119,0,INDEX('Federal Tax Tables New'!$A$33:$D$40,MATCH(AH119,'Federal Tax Tables New'!$A$33:$A$40,1),3),INDEX('Federal Tax Tables New'!$A$22:$D$29,MATCH(AH119,'Federal Tax Tables New'!$A$22:$A$29,1),3),INDEX('Federal Tax Tables New'!$A$33:$D$40,MATCH(AH119,'Federal Tax Tables New'!$A$33:$A$40,1),3)),0)))</f>
        <v/>
      </c>
      <c r="AK119" s="79" t="str">
        <f>IF(OR(ISBLANK($A119),$A119=""),"",MAX(IF($Z119=1,CHOOSE(AB119,CHOOSE(AA119,0,INDEX('Federal Tax Tables New'!$F$33:$I$40,MATCH(AH119,'Federal Tax Tables New'!$F$33:$F$40,1),4),INDEX('Federal Tax Tables New'!$F$22:$I$29,MATCH(AH119,'Federal Tax Tables New'!$F$22:$F$29,1),4),INDEX('Federal Tax Tables New'!$F$44:$I$51,MATCH(AH119,'Federal Tax Tables New'!$F$44:$F$51,1),4)),CHOOSE(AA119,0,INDEX('Federal Tax Tables New'!$K$33:$N$40,MATCH(AH119,'Federal Tax Tables New'!$K$33:$K$40,1),4),INDEX('Federal Tax Tables New'!$K$22:$N$29,MATCH(AH119,'Federal Tax Tables New'!$K$22:$K$29,1),4),INDEX('Federal Tax Tables New'!$K$44:$N$51,MATCH(AH119,'Federal Tax Tables New'!$K$44:$K$51,1),4))),0),IF($Z119=2,CHOOSE(AA119,0,INDEX('Federal Tax Tables New'!$A$33:$D$40,MATCH(AH119,'Federal Tax Tables New'!$A$33:$A$40,1),4),INDEX('Federal Tax Tables New'!$A$22:$D$29,MATCH(AH119,'Federal Tax Tables New'!$A$22:$A$29,1),4),INDEX('Federal Tax Tables New'!$A$33:$D$40,MATCH(AH119,'Federal Tax Tables New'!$A$33:$A$40,1),4)),0)))</f>
        <v/>
      </c>
      <c r="AL119" s="51" t="str">
        <f t="shared" si="16"/>
        <v/>
      </c>
      <c r="AM119" s="51" t="str">
        <f>IF(OR(ISBLANK($A119),$A119=""),"",CHOOSE(Z119,INDEX('Employee Register'!Q:Q,MATCH($A119,'Employee Register'!A:A,0))*'Federal Tax Tables New'!$H$5+INDEX('Employee Register'!R:R,MATCH($A119,'Employee Register'!A:A,0))*'Federal Tax Tables New'!$H$6,0))</f>
        <v/>
      </c>
      <c r="AN119" s="51" t="str">
        <f t="shared" si="19"/>
        <v/>
      </c>
      <c r="AO119" s="139" t="str">
        <f>IF(OR(ISBLANK($A119),$A119=""),"",IF(OR(M119=0,AA119=1),0,CHOOSE(Z119,INDEX('Employee Register'!T:T,MATCH($A119,'Employee Register'!A:A,0)),INDEX('Employee Register'!N:N,MATCH($A119,'Employee Register'!A:A,0)))))</f>
        <v/>
      </c>
      <c r="AP119" s="51" t="str">
        <f>IF(OR(ISBLANK($A119),$A119=""),"",CHOOSE(AC119,0,(M119-O119)*Settings!$B$18))</f>
        <v/>
      </c>
      <c r="AQ119" s="84" t="str">
        <f t="shared" si="20"/>
        <v/>
      </c>
      <c r="AS119" s="113"/>
    </row>
    <row r="120" spans="1:45" s="204" customFormat="1" ht="15" customHeight="1" x14ac:dyDescent="0.2">
      <c r="A120" s="82"/>
      <c r="B120" s="50" t="str">
        <f>IF(OR(ISBLANK($A120),$A120=""),"",INDEX('Employee Register'!B:B,MATCH($A120,'Employee Register'!A:A,0),1))</f>
        <v/>
      </c>
      <c r="C120" s="46"/>
      <c r="D120" s="46"/>
      <c r="E120" s="29"/>
      <c r="F120" s="29"/>
      <c r="G120" s="29"/>
      <c r="H120" s="29"/>
      <c r="I120" s="47"/>
      <c r="J120" s="48"/>
      <c r="K120" s="48"/>
      <c r="L120" s="48"/>
      <c r="M120" s="83" t="str">
        <f>IF(OR(ISBLANK($A120),$A120=""),"",SUM($E120:$H120)*INDEX('Employee Register'!G:G,MATCH($A120,'Employee Register'!A:A,0),1)+IF(OR($X120,ISBLANK($X120)),$I120,0)*INDEX('Employee Register'!H:H,MATCH($A120,'Employee Register'!A:A,0),1)+J120)</f>
        <v/>
      </c>
      <c r="N120" s="83" t="str">
        <f>IF(OR(ISBLANK($A120),$A120=""),"",(M120-J120)*INDEX('Employee Register'!U:U,MATCH($A120,'Employee Register'!A:A,0),1))</f>
        <v/>
      </c>
      <c r="O120" s="142" t="str">
        <f>IF(OR(ISBLANK($A120),$A120=""),"",IF(M120=0,0,INDEX('Employee Register'!V:V,MATCH($A120,'Employee Register'!A:A,0),1)))</f>
        <v/>
      </c>
      <c r="P120" s="142" t="str">
        <f>IF(OR(ISBLANK($A120),$A120=""),"",IF(M120=0,0,INDEX('Employee Register'!W:W,MATCH($A120,'Employee Register'!A:A,0),1)+K120))</f>
        <v/>
      </c>
      <c r="Q120" s="83" t="str">
        <f t="shared" si="17"/>
        <v/>
      </c>
      <c r="R120" s="83" t="str">
        <f>IF(OR(ISBLANK($A120),$A120=""),"",INDEX('Employee Register'!Y:Y,MATCH($A120,'Employee Register'!A:A,0))*$Y120)</f>
        <v/>
      </c>
      <c r="S120" s="83" t="str">
        <f>IF(OR(ISBLANK($A120),$A120=""),"",INDEX('Employee Register'!Z:Z,MATCH($A120,'Employee Register'!A:A,0))*$Y120)</f>
        <v/>
      </c>
      <c r="T120" s="83" t="str">
        <f>IF(OR(ISBLANK($A120),$A120=""),"",IF(SUMIF($A$6:$A120,A120,$AP$6:$AP120)&lt;='Federal Tax Tables New'!$N$5,AP120,IF('Federal Tax Tables New'!$N$5-SUMIF($A$6:$A120,A120,$AP$6:$AP120)+AP120&lt;=0,0,'Federal Tax Tables New'!$N$5-SUMIF($A$6:$A120,A120,$AP$6:$AP120)+AP120)))</f>
        <v/>
      </c>
      <c r="U120" s="83" t="str">
        <f>IF(OR(ISBLANK($A120),$A120=""),"",CHOOSE(AC120,0,$M120*Settings!$B$19))</f>
        <v/>
      </c>
      <c r="V120" s="142" t="str">
        <f>IF(OR(ISBLANK($A120),$A120=""),"",IF(M120=0,0,INDEX('Employee Register'!$AA:$AA,MATCH($A120,'Employee Register'!$A:$A,0),1)))</f>
        <v/>
      </c>
      <c r="W120" s="142" t="str">
        <f>IF(OR(ISBLANK($A120),$A120=""),"",IF(M120=0,0,INDEX('Employee Register'!$AB:$AB,MATCH($A120,'Employee Register'!$A:$A,0),1)))</f>
        <v/>
      </c>
      <c r="X120" s="49" t="str">
        <f>IF(OR(ISBLANK($A120),$A120=""),"",INDEX('Employee Register'!I:I,MATCH($A120,'Employee Register'!A:A,0))="No")</f>
        <v/>
      </c>
      <c r="Y120" s="51" t="str">
        <f t="shared" si="15"/>
        <v/>
      </c>
      <c r="Z120" s="49" t="str">
        <f>IF(OR(ISBLANK($A120),$A120=""),"",MATCH(INDEX('Employee Register'!K:K,MATCH($A120,'Employee Register'!A:A,0)),Settings!$A$2:$A$3,0))</f>
        <v/>
      </c>
      <c r="AA120" s="49" t="str">
        <f>IF(OR(ISBLANK($A120),$A120=""),"",CHOOSE(Z120,MATCH(INDEX('Employee Register'!O:O,MATCH($A120,'Employee Register'!A:A,0)),Settings!$A$6:$A$9,0),MATCH(INDEX('Employee Register'!L:L,MATCH($A120,'Employee Register'!A:A,0)),Settings!$A$12:$A$15,0)))</f>
        <v/>
      </c>
      <c r="AB120" s="49" t="str">
        <f>IF(OR(ISBLANK($A120),$A120=""),"",CHOOSE(Z120,MATCH(INDEX('Employee Register'!P:P,MATCH($A120,'Employee Register'!A:A,0)),Settings!$A$22:$A$23,0),0))</f>
        <v/>
      </c>
      <c r="AC120" s="49" t="str">
        <f>IF(OR(ISBLANK($A120),$A120=""),"",MATCH(INDEX('Employee Register'!X:X,MATCH($A120,'Employee Register'!A:A,0)),Settings!$A$26:$A$27,0))</f>
        <v/>
      </c>
      <c r="AD120" s="49" t="str">
        <f>IF(OR(ISBLANK($A120),$A120=""),"",IF(Z120=2,INDEX('Employee Register'!M:M,MATCH($A120,'Employee Register'!A:A,0)),0))</f>
        <v/>
      </c>
      <c r="AE120" s="78" t="str">
        <f>IF(OR(ISBLANK($A120),$A120=""),"",$AD120*INDEX('Federal Tax Tables New'!$B$56:$B$63,MATCH(INDEX('Employee Register'!J:J,MATCH($A120,'Employee Register'!A:A,0)),'Federal Tax Tables New'!$A$56:$A$63,0),1))</f>
        <v/>
      </c>
      <c r="AF120" s="51" t="str">
        <f t="shared" si="18"/>
        <v/>
      </c>
      <c r="AG120" s="49" t="str">
        <f>IF(OR(ISBLANK($A120),$A120=""),"",INDEX('Federal Tax Tables New'!$C$56:$C$63,MATCH(INDEX('Employee Register'!J:J,MATCH($A120,'Employee Register'!A:A,0)),'Federal Tax Tables New'!$A$56:$A$63,0),1))</f>
        <v/>
      </c>
      <c r="AH120" s="139" t="str">
        <f>IF(OR(ISBLANK($A120),$A120=""),"",IF(AF120&lt;CHOOSE(Z120,INDEX('Employee Register'!S:S,MATCH($A120,'Employee Register'!A:A,0)),0),0,AF120*AG120-CHOOSE(Z120,INDEX('Employee Register'!S:S,MATCH($A120,'Employee Register'!A:A,0))*AG120,0)))</f>
        <v/>
      </c>
      <c r="AI120" s="51" t="str">
        <f>IF(OR(ISBLANK($A120),$A120=""),"",MAX(IF($Z120=1,CHOOSE(AB120,CHOOSE(AA120,0,INDEX('Federal Tax Tables New'!$F$33:$I$40,MATCH(AH120,'Federal Tax Tables New'!$F$33:$F$40,1),1),INDEX('Federal Tax Tables New'!$F$22:$I$29,MATCH(AH120,'Federal Tax Tables New'!$F$22:$F$29,1),1),INDEX('Federal Tax Tables New'!$F$44:$I$51,MATCH(AH120,'Federal Tax Tables New'!$F$44:$F$51,1),1)),CHOOSE(AA120,0,INDEX('Federal Tax Tables New'!$K$33:$N$40,MATCH(AH120,'Federal Tax Tables New'!$K$33:$K$40,1),1),INDEX('Federal Tax Tables New'!$K$22:$N$29,MATCH(AH120,'Federal Tax Tables New'!$K$22:$K$29,1),1),INDEX('Federal Tax Tables New'!$K$44:$N$51,MATCH(AH120,'Federal Tax Tables New'!$K$44:$K$51,1),1))),0),IF($Z120=2,CHOOSE(AA120,0,INDEX('Federal Tax Tables New'!$A$33:$D$40,MATCH(AH120,'Federal Tax Tables New'!$A$33:$A$40,1),1),INDEX('Federal Tax Tables New'!$A$22:$D$29,MATCH(AH120,'Federal Tax Tables New'!$A$22:$A$29,1),1),INDEX('Federal Tax Tables New'!$A$33:$D$40,MATCH(AH120,'Federal Tax Tables New'!$A$33:$A$40,1),1)),0)))</f>
        <v/>
      </c>
      <c r="AJ120" s="51" t="str">
        <f>IF(OR(ISBLANK($A120),$A120=""),"",MAX(IF($Z120=1,CHOOSE(AB120,CHOOSE(AA120,0,INDEX('Federal Tax Tables New'!$F$33:$I$40,MATCH(AH120,'Federal Tax Tables New'!$F$33:$F$40,1),3),INDEX('Federal Tax Tables New'!$F$22:$I$29,MATCH(AH120,'Federal Tax Tables New'!$F$22:$F$29,1),3),INDEX('Federal Tax Tables New'!$F$44:$I$51,MATCH(AH120,'Federal Tax Tables New'!$F$44:$F$51,1),3)),CHOOSE(AA120,0,INDEX('Federal Tax Tables New'!$K$33:$N$40,MATCH(AH120,'Federal Tax Tables New'!$K$33:$K$40,1),3),INDEX('Federal Tax Tables New'!$K$22:$N$29,MATCH(AH120,'Federal Tax Tables New'!$K$22:$K$29,1),3),INDEX('Federal Tax Tables New'!$K$44:$N$51,MATCH(AH120,'Federal Tax Tables New'!$K$44:$K$51,1),3))),0),IF($Z120=2,CHOOSE(AA120,0,INDEX('Federal Tax Tables New'!$A$33:$D$40,MATCH(AH120,'Federal Tax Tables New'!$A$33:$A$40,1),3),INDEX('Federal Tax Tables New'!$A$22:$D$29,MATCH(AH120,'Federal Tax Tables New'!$A$22:$A$29,1),3),INDEX('Federal Tax Tables New'!$A$33:$D$40,MATCH(AH120,'Federal Tax Tables New'!$A$33:$A$40,1),3)),0)))</f>
        <v/>
      </c>
      <c r="AK120" s="79" t="str">
        <f>IF(OR(ISBLANK($A120),$A120=""),"",MAX(IF($Z120=1,CHOOSE(AB120,CHOOSE(AA120,0,INDEX('Federal Tax Tables New'!$F$33:$I$40,MATCH(AH120,'Federal Tax Tables New'!$F$33:$F$40,1),4),INDEX('Federal Tax Tables New'!$F$22:$I$29,MATCH(AH120,'Federal Tax Tables New'!$F$22:$F$29,1),4),INDEX('Federal Tax Tables New'!$F$44:$I$51,MATCH(AH120,'Federal Tax Tables New'!$F$44:$F$51,1),4)),CHOOSE(AA120,0,INDEX('Federal Tax Tables New'!$K$33:$N$40,MATCH(AH120,'Federal Tax Tables New'!$K$33:$K$40,1),4),INDEX('Federal Tax Tables New'!$K$22:$N$29,MATCH(AH120,'Federal Tax Tables New'!$K$22:$K$29,1),4),INDEX('Federal Tax Tables New'!$K$44:$N$51,MATCH(AH120,'Federal Tax Tables New'!$K$44:$K$51,1),4))),0),IF($Z120=2,CHOOSE(AA120,0,INDEX('Federal Tax Tables New'!$A$33:$D$40,MATCH(AH120,'Federal Tax Tables New'!$A$33:$A$40,1),4),INDEX('Federal Tax Tables New'!$A$22:$D$29,MATCH(AH120,'Federal Tax Tables New'!$A$22:$A$29,1),4),INDEX('Federal Tax Tables New'!$A$33:$D$40,MATCH(AH120,'Federal Tax Tables New'!$A$33:$A$40,1),4)),0)))</f>
        <v/>
      </c>
      <c r="AL120" s="51" t="str">
        <f t="shared" si="16"/>
        <v/>
      </c>
      <c r="AM120" s="51" t="str">
        <f>IF(OR(ISBLANK($A120),$A120=""),"",CHOOSE(Z120,INDEX('Employee Register'!Q:Q,MATCH($A120,'Employee Register'!A:A,0))*'Federal Tax Tables New'!$H$5+INDEX('Employee Register'!R:R,MATCH($A120,'Employee Register'!A:A,0))*'Federal Tax Tables New'!$H$6,0))</f>
        <v/>
      </c>
      <c r="AN120" s="51" t="str">
        <f t="shared" si="19"/>
        <v/>
      </c>
      <c r="AO120" s="139" t="str">
        <f>IF(OR(ISBLANK($A120),$A120=""),"",IF(OR(M120=0,AA120=1),0,CHOOSE(Z120,INDEX('Employee Register'!T:T,MATCH($A120,'Employee Register'!A:A,0)),INDEX('Employee Register'!N:N,MATCH($A120,'Employee Register'!A:A,0)))))</f>
        <v/>
      </c>
      <c r="AP120" s="51" t="str">
        <f>IF(OR(ISBLANK($A120),$A120=""),"",CHOOSE(AC120,0,(M120-O120)*Settings!$B$18))</f>
        <v/>
      </c>
      <c r="AQ120" s="84" t="str">
        <f t="shared" si="20"/>
        <v/>
      </c>
      <c r="AS120" s="113"/>
    </row>
    <row r="121" spans="1:45" s="204" customFormat="1" ht="15" customHeight="1" x14ac:dyDescent="0.2">
      <c r="A121" s="82"/>
      <c r="B121" s="50" t="str">
        <f>IF(OR(ISBLANK($A121),$A121=""),"",INDEX('Employee Register'!B:B,MATCH($A121,'Employee Register'!A:A,0),1))</f>
        <v/>
      </c>
      <c r="C121" s="46"/>
      <c r="D121" s="46"/>
      <c r="E121" s="29"/>
      <c r="F121" s="29"/>
      <c r="G121" s="29"/>
      <c r="H121" s="29"/>
      <c r="I121" s="47"/>
      <c r="J121" s="48"/>
      <c r="K121" s="48"/>
      <c r="L121" s="48"/>
      <c r="M121" s="83" t="str">
        <f>IF(OR(ISBLANK($A121),$A121=""),"",SUM($E121:$H121)*INDEX('Employee Register'!G:G,MATCH($A121,'Employee Register'!A:A,0),1)+IF(OR($X121,ISBLANK($X121)),$I121,0)*INDEX('Employee Register'!H:H,MATCH($A121,'Employee Register'!A:A,0),1)+J121)</f>
        <v/>
      </c>
      <c r="N121" s="83" t="str">
        <f>IF(OR(ISBLANK($A121),$A121=""),"",(M121-J121)*INDEX('Employee Register'!U:U,MATCH($A121,'Employee Register'!A:A,0),1))</f>
        <v/>
      </c>
      <c r="O121" s="142" t="str">
        <f>IF(OR(ISBLANK($A121),$A121=""),"",IF(M121=0,0,INDEX('Employee Register'!V:V,MATCH($A121,'Employee Register'!A:A,0),1)))</f>
        <v/>
      </c>
      <c r="P121" s="142" t="str">
        <f>IF(OR(ISBLANK($A121),$A121=""),"",IF(M121=0,0,INDEX('Employee Register'!W:W,MATCH($A121,'Employee Register'!A:A,0),1)+K121))</f>
        <v/>
      </c>
      <c r="Q121" s="83" t="str">
        <f t="shared" si="17"/>
        <v/>
      </c>
      <c r="R121" s="83" t="str">
        <f>IF(OR(ISBLANK($A121),$A121=""),"",INDEX('Employee Register'!Y:Y,MATCH($A121,'Employee Register'!A:A,0))*$Y121)</f>
        <v/>
      </c>
      <c r="S121" s="83" t="str">
        <f>IF(OR(ISBLANK($A121),$A121=""),"",INDEX('Employee Register'!Z:Z,MATCH($A121,'Employee Register'!A:A,0))*$Y121)</f>
        <v/>
      </c>
      <c r="T121" s="83" t="str">
        <f>IF(OR(ISBLANK($A121),$A121=""),"",IF(SUMIF($A$6:$A121,A121,$AP$6:$AP121)&lt;='Federal Tax Tables New'!$N$5,AP121,IF('Federal Tax Tables New'!$N$5-SUMIF($A$6:$A121,A121,$AP$6:$AP121)+AP121&lt;=0,0,'Federal Tax Tables New'!$N$5-SUMIF($A$6:$A121,A121,$AP$6:$AP121)+AP121)))</f>
        <v/>
      </c>
      <c r="U121" s="83" t="str">
        <f>IF(OR(ISBLANK($A121),$A121=""),"",CHOOSE(AC121,0,$M121*Settings!$B$19))</f>
        <v/>
      </c>
      <c r="V121" s="142" t="str">
        <f>IF(OR(ISBLANK($A121),$A121=""),"",IF(M121=0,0,INDEX('Employee Register'!$AA:$AA,MATCH($A121,'Employee Register'!$A:$A,0),1)))</f>
        <v/>
      </c>
      <c r="W121" s="142" t="str">
        <f>IF(OR(ISBLANK($A121),$A121=""),"",IF(M121=0,0,INDEX('Employee Register'!$AB:$AB,MATCH($A121,'Employee Register'!$A:$A,0),1)))</f>
        <v/>
      </c>
      <c r="X121" s="49" t="str">
        <f>IF(OR(ISBLANK($A121),$A121=""),"",INDEX('Employee Register'!I:I,MATCH($A121,'Employee Register'!A:A,0))="No")</f>
        <v/>
      </c>
      <c r="Y121" s="51" t="str">
        <f t="shared" si="15"/>
        <v/>
      </c>
      <c r="Z121" s="49" t="str">
        <f>IF(OR(ISBLANK($A121),$A121=""),"",MATCH(INDEX('Employee Register'!K:K,MATCH($A121,'Employee Register'!A:A,0)),Settings!$A$2:$A$3,0))</f>
        <v/>
      </c>
      <c r="AA121" s="49" t="str">
        <f>IF(OR(ISBLANK($A121),$A121=""),"",CHOOSE(Z121,MATCH(INDEX('Employee Register'!O:O,MATCH($A121,'Employee Register'!A:A,0)),Settings!$A$6:$A$9,0),MATCH(INDEX('Employee Register'!L:L,MATCH($A121,'Employee Register'!A:A,0)),Settings!$A$12:$A$15,0)))</f>
        <v/>
      </c>
      <c r="AB121" s="49" t="str">
        <f>IF(OR(ISBLANK($A121),$A121=""),"",CHOOSE(Z121,MATCH(INDEX('Employee Register'!P:P,MATCH($A121,'Employee Register'!A:A,0)),Settings!$A$22:$A$23,0),0))</f>
        <v/>
      </c>
      <c r="AC121" s="49" t="str">
        <f>IF(OR(ISBLANK($A121),$A121=""),"",MATCH(INDEX('Employee Register'!X:X,MATCH($A121,'Employee Register'!A:A,0)),Settings!$A$26:$A$27,0))</f>
        <v/>
      </c>
      <c r="AD121" s="49" t="str">
        <f>IF(OR(ISBLANK($A121),$A121=""),"",IF(Z121=2,INDEX('Employee Register'!M:M,MATCH($A121,'Employee Register'!A:A,0)),0))</f>
        <v/>
      </c>
      <c r="AE121" s="78" t="str">
        <f>IF(OR(ISBLANK($A121),$A121=""),"",$AD121*INDEX('Federal Tax Tables New'!$B$56:$B$63,MATCH(INDEX('Employee Register'!J:J,MATCH($A121,'Employee Register'!A:A,0)),'Federal Tax Tables New'!$A$56:$A$63,0),1))</f>
        <v/>
      </c>
      <c r="AF121" s="51" t="str">
        <f t="shared" si="18"/>
        <v/>
      </c>
      <c r="AG121" s="49" t="str">
        <f>IF(OR(ISBLANK($A121),$A121=""),"",INDEX('Federal Tax Tables New'!$C$56:$C$63,MATCH(INDEX('Employee Register'!J:J,MATCH($A121,'Employee Register'!A:A,0)),'Federal Tax Tables New'!$A$56:$A$63,0),1))</f>
        <v/>
      </c>
      <c r="AH121" s="139" t="str">
        <f>IF(OR(ISBLANK($A121),$A121=""),"",IF(AF121&lt;CHOOSE(Z121,INDEX('Employee Register'!S:S,MATCH($A121,'Employee Register'!A:A,0)),0),0,AF121*AG121-CHOOSE(Z121,INDEX('Employee Register'!S:S,MATCH($A121,'Employee Register'!A:A,0))*AG121,0)))</f>
        <v/>
      </c>
      <c r="AI121" s="51" t="str">
        <f>IF(OR(ISBLANK($A121),$A121=""),"",MAX(IF($Z121=1,CHOOSE(AB121,CHOOSE(AA121,0,INDEX('Federal Tax Tables New'!$F$33:$I$40,MATCH(AH121,'Federal Tax Tables New'!$F$33:$F$40,1),1),INDEX('Federal Tax Tables New'!$F$22:$I$29,MATCH(AH121,'Federal Tax Tables New'!$F$22:$F$29,1),1),INDEX('Federal Tax Tables New'!$F$44:$I$51,MATCH(AH121,'Federal Tax Tables New'!$F$44:$F$51,1),1)),CHOOSE(AA121,0,INDEX('Federal Tax Tables New'!$K$33:$N$40,MATCH(AH121,'Federal Tax Tables New'!$K$33:$K$40,1),1),INDEX('Federal Tax Tables New'!$K$22:$N$29,MATCH(AH121,'Federal Tax Tables New'!$K$22:$K$29,1),1),INDEX('Federal Tax Tables New'!$K$44:$N$51,MATCH(AH121,'Federal Tax Tables New'!$K$44:$K$51,1),1))),0),IF($Z121=2,CHOOSE(AA121,0,INDEX('Federal Tax Tables New'!$A$33:$D$40,MATCH(AH121,'Federal Tax Tables New'!$A$33:$A$40,1),1),INDEX('Federal Tax Tables New'!$A$22:$D$29,MATCH(AH121,'Federal Tax Tables New'!$A$22:$A$29,1),1),INDEX('Federal Tax Tables New'!$A$33:$D$40,MATCH(AH121,'Federal Tax Tables New'!$A$33:$A$40,1),1)),0)))</f>
        <v/>
      </c>
      <c r="AJ121" s="51" t="str">
        <f>IF(OR(ISBLANK($A121),$A121=""),"",MAX(IF($Z121=1,CHOOSE(AB121,CHOOSE(AA121,0,INDEX('Federal Tax Tables New'!$F$33:$I$40,MATCH(AH121,'Federal Tax Tables New'!$F$33:$F$40,1),3),INDEX('Federal Tax Tables New'!$F$22:$I$29,MATCH(AH121,'Federal Tax Tables New'!$F$22:$F$29,1),3),INDEX('Federal Tax Tables New'!$F$44:$I$51,MATCH(AH121,'Federal Tax Tables New'!$F$44:$F$51,1),3)),CHOOSE(AA121,0,INDEX('Federal Tax Tables New'!$K$33:$N$40,MATCH(AH121,'Federal Tax Tables New'!$K$33:$K$40,1),3),INDEX('Federal Tax Tables New'!$K$22:$N$29,MATCH(AH121,'Federal Tax Tables New'!$K$22:$K$29,1),3),INDEX('Federal Tax Tables New'!$K$44:$N$51,MATCH(AH121,'Federal Tax Tables New'!$K$44:$K$51,1),3))),0),IF($Z121=2,CHOOSE(AA121,0,INDEX('Federal Tax Tables New'!$A$33:$D$40,MATCH(AH121,'Federal Tax Tables New'!$A$33:$A$40,1),3),INDEX('Federal Tax Tables New'!$A$22:$D$29,MATCH(AH121,'Federal Tax Tables New'!$A$22:$A$29,1),3),INDEX('Federal Tax Tables New'!$A$33:$D$40,MATCH(AH121,'Federal Tax Tables New'!$A$33:$A$40,1),3)),0)))</f>
        <v/>
      </c>
      <c r="AK121" s="79" t="str">
        <f>IF(OR(ISBLANK($A121),$A121=""),"",MAX(IF($Z121=1,CHOOSE(AB121,CHOOSE(AA121,0,INDEX('Federal Tax Tables New'!$F$33:$I$40,MATCH(AH121,'Federal Tax Tables New'!$F$33:$F$40,1),4),INDEX('Federal Tax Tables New'!$F$22:$I$29,MATCH(AH121,'Federal Tax Tables New'!$F$22:$F$29,1),4),INDEX('Federal Tax Tables New'!$F$44:$I$51,MATCH(AH121,'Federal Tax Tables New'!$F$44:$F$51,1),4)),CHOOSE(AA121,0,INDEX('Federal Tax Tables New'!$K$33:$N$40,MATCH(AH121,'Federal Tax Tables New'!$K$33:$K$40,1),4),INDEX('Federal Tax Tables New'!$K$22:$N$29,MATCH(AH121,'Federal Tax Tables New'!$K$22:$K$29,1),4),INDEX('Federal Tax Tables New'!$K$44:$N$51,MATCH(AH121,'Federal Tax Tables New'!$K$44:$K$51,1),4))),0),IF($Z121=2,CHOOSE(AA121,0,INDEX('Federal Tax Tables New'!$A$33:$D$40,MATCH(AH121,'Federal Tax Tables New'!$A$33:$A$40,1),4),INDEX('Federal Tax Tables New'!$A$22:$D$29,MATCH(AH121,'Federal Tax Tables New'!$A$22:$A$29,1),4),INDEX('Federal Tax Tables New'!$A$33:$D$40,MATCH(AH121,'Federal Tax Tables New'!$A$33:$A$40,1),4)),0)))</f>
        <v/>
      </c>
      <c r="AL121" s="51" t="str">
        <f t="shared" si="16"/>
        <v/>
      </c>
      <c r="AM121" s="51" t="str">
        <f>IF(OR(ISBLANK($A121),$A121=""),"",CHOOSE(Z121,INDEX('Employee Register'!Q:Q,MATCH($A121,'Employee Register'!A:A,0))*'Federal Tax Tables New'!$H$5+INDEX('Employee Register'!R:R,MATCH($A121,'Employee Register'!A:A,0))*'Federal Tax Tables New'!$H$6,0))</f>
        <v/>
      </c>
      <c r="AN121" s="51" t="str">
        <f t="shared" si="19"/>
        <v/>
      </c>
      <c r="AO121" s="139" t="str">
        <f>IF(OR(ISBLANK($A121),$A121=""),"",IF(OR(M121=0,AA121=1),0,CHOOSE(Z121,INDEX('Employee Register'!T:T,MATCH($A121,'Employee Register'!A:A,0)),INDEX('Employee Register'!N:N,MATCH($A121,'Employee Register'!A:A,0)))))</f>
        <v/>
      </c>
      <c r="AP121" s="51" t="str">
        <f>IF(OR(ISBLANK($A121),$A121=""),"",CHOOSE(AC121,0,(M121-O121)*Settings!$B$18))</f>
        <v/>
      </c>
      <c r="AQ121" s="84" t="str">
        <f t="shared" si="20"/>
        <v/>
      </c>
      <c r="AS121" s="113"/>
    </row>
    <row r="122" spans="1:45" s="204" customFormat="1" ht="15" customHeight="1" x14ac:dyDescent="0.2">
      <c r="A122" s="82"/>
      <c r="B122" s="50" t="str">
        <f>IF(OR(ISBLANK($A122),$A122=""),"",INDEX('Employee Register'!B:B,MATCH($A122,'Employee Register'!A:A,0),1))</f>
        <v/>
      </c>
      <c r="C122" s="46"/>
      <c r="D122" s="46"/>
      <c r="E122" s="29"/>
      <c r="F122" s="29"/>
      <c r="G122" s="29"/>
      <c r="H122" s="29"/>
      <c r="I122" s="47"/>
      <c r="J122" s="48"/>
      <c r="K122" s="48"/>
      <c r="L122" s="48"/>
      <c r="M122" s="83" t="str">
        <f>IF(OR(ISBLANK($A122),$A122=""),"",SUM($E122:$H122)*INDEX('Employee Register'!G:G,MATCH($A122,'Employee Register'!A:A,0),1)+IF(OR($X122,ISBLANK($X122)),$I122,0)*INDEX('Employee Register'!H:H,MATCH($A122,'Employee Register'!A:A,0),1)+J122)</f>
        <v/>
      </c>
      <c r="N122" s="83" t="str">
        <f>IF(OR(ISBLANK($A122),$A122=""),"",(M122-J122)*INDEX('Employee Register'!U:U,MATCH($A122,'Employee Register'!A:A,0),1))</f>
        <v/>
      </c>
      <c r="O122" s="142" t="str">
        <f>IF(OR(ISBLANK($A122),$A122=""),"",IF(M122=0,0,INDEX('Employee Register'!V:V,MATCH($A122,'Employee Register'!A:A,0),1)))</f>
        <v/>
      </c>
      <c r="P122" s="142" t="str">
        <f>IF(OR(ISBLANK($A122),$A122=""),"",IF(M122=0,0,INDEX('Employee Register'!W:W,MATCH($A122,'Employee Register'!A:A,0),1)+K122))</f>
        <v/>
      </c>
      <c r="Q122" s="83" t="str">
        <f t="shared" si="17"/>
        <v/>
      </c>
      <c r="R122" s="83" t="str">
        <f>IF(OR(ISBLANK($A122),$A122=""),"",INDEX('Employee Register'!Y:Y,MATCH($A122,'Employee Register'!A:A,0))*$Y122)</f>
        <v/>
      </c>
      <c r="S122" s="83" t="str">
        <f>IF(OR(ISBLANK($A122),$A122=""),"",INDEX('Employee Register'!Z:Z,MATCH($A122,'Employee Register'!A:A,0))*$Y122)</f>
        <v/>
      </c>
      <c r="T122" s="83" t="str">
        <f>IF(OR(ISBLANK($A122),$A122=""),"",IF(SUMIF($A$6:$A122,A122,$AP$6:$AP122)&lt;='Federal Tax Tables New'!$N$5,AP122,IF('Federal Tax Tables New'!$N$5-SUMIF($A$6:$A122,A122,$AP$6:$AP122)+AP122&lt;=0,0,'Federal Tax Tables New'!$N$5-SUMIF($A$6:$A122,A122,$AP$6:$AP122)+AP122)))</f>
        <v/>
      </c>
      <c r="U122" s="83" t="str">
        <f>IF(OR(ISBLANK($A122),$A122=""),"",CHOOSE(AC122,0,$M122*Settings!$B$19))</f>
        <v/>
      </c>
      <c r="V122" s="142" t="str">
        <f>IF(OR(ISBLANK($A122),$A122=""),"",IF(M122=0,0,INDEX('Employee Register'!$AA:$AA,MATCH($A122,'Employee Register'!$A:$A,0),1)))</f>
        <v/>
      </c>
      <c r="W122" s="142" t="str">
        <f>IF(OR(ISBLANK($A122),$A122=""),"",IF(M122=0,0,INDEX('Employee Register'!$AB:$AB,MATCH($A122,'Employee Register'!$A:$A,0),1)))</f>
        <v/>
      </c>
      <c r="X122" s="49" t="str">
        <f>IF(OR(ISBLANK($A122),$A122=""),"",INDEX('Employee Register'!I:I,MATCH($A122,'Employee Register'!A:A,0))="No")</f>
        <v/>
      </c>
      <c r="Y122" s="51" t="str">
        <f t="shared" si="15"/>
        <v/>
      </c>
      <c r="Z122" s="49" t="str">
        <f>IF(OR(ISBLANK($A122),$A122=""),"",MATCH(INDEX('Employee Register'!K:K,MATCH($A122,'Employee Register'!A:A,0)),Settings!$A$2:$A$3,0))</f>
        <v/>
      </c>
      <c r="AA122" s="49" t="str">
        <f>IF(OR(ISBLANK($A122),$A122=""),"",CHOOSE(Z122,MATCH(INDEX('Employee Register'!O:O,MATCH($A122,'Employee Register'!A:A,0)),Settings!$A$6:$A$9,0),MATCH(INDEX('Employee Register'!L:L,MATCH($A122,'Employee Register'!A:A,0)),Settings!$A$12:$A$15,0)))</f>
        <v/>
      </c>
      <c r="AB122" s="49" t="str">
        <f>IF(OR(ISBLANK($A122),$A122=""),"",CHOOSE(Z122,MATCH(INDEX('Employee Register'!P:P,MATCH($A122,'Employee Register'!A:A,0)),Settings!$A$22:$A$23,0),0))</f>
        <v/>
      </c>
      <c r="AC122" s="49" t="str">
        <f>IF(OR(ISBLANK($A122),$A122=""),"",MATCH(INDEX('Employee Register'!X:X,MATCH($A122,'Employee Register'!A:A,0)),Settings!$A$26:$A$27,0))</f>
        <v/>
      </c>
      <c r="AD122" s="49" t="str">
        <f>IF(OR(ISBLANK($A122),$A122=""),"",IF(Z122=2,INDEX('Employee Register'!M:M,MATCH($A122,'Employee Register'!A:A,0)),0))</f>
        <v/>
      </c>
      <c r="AE122" s="78" t="str">
        <f>IF(OR(ISBLANK($A122),$A122=""),"",$AD122*INDEX('Federal Tax Tables New'!$B$56:$B$63,MATCH(INDEX('Employee Register'!J:J,MATCH($A122,'Employee Register'!A:A,0)),'Federal Tax Tables New'!$A$56:$A$63,0),1))</f>
        <v/>
      </c>
      <c r="AF122" s="51" t="str">
        <f t="shared" si="18"/>
        <v/>
      </c>
      <c r="AG122" s="49" t="str">
        <f>IF(OR(ISBLANK($A122),$A122=""),"",INDEX('Federal Tax Tables New'!$C$56:$C$63,MATCH(INDEX('Employee Register'!J:J,MATCH($A122,'Employee Register'!A:A,0)),'Federal Tax Tables New'!$A$56:$A$63,0),1))</f>
        <v/>
      </c>
      <c r="AH122" s="139" t="str">
        <f>IF(OR(ISBLANK($A122),$A122=""),"",IF(AF122&lt;CHOOSE(Z122,INDEX('Employee Register'!S:S,MATCH($A122,'Employee Register'!A:A,0)),0),0,AF122*AG122-CHOOSE(Z122,INDEX('Employee Register'!S:S,MATCH($A122,'Employee Register'!A:A,0))*AG122,0)))</f>
        <v/>
      </c>
      <c r="AI122" s="51" t="str">
        <f>IF(OR(ISBLANK($A122),$A122=""),"",MAX(IF($Z122=1,CHOOSE(AB122,CHOOSE(AA122,0,INDEX('Federal Tax Tables New'!$F$33:$I$40,MATCH(AH122,'Federal Tax Tables New'!$F$33:$F$40,1),1),INDEX('Federal Tax Tables New'!$F$22:$I$29,MATCH(AH122,'Federal Tax Tables New'!$F$22:$F$29,1),1),INDEX('Federal Tax Tables New'!$F$44:$I$51,MATCH(AH122,'Federal Tax Tables New'!$F$44:$F$51,1),1)),CHOOSE(AA122,0,INDEX('Federal Tax Tables New'!$K$33:$N$40,MATCH(AH122,'Federal Tax Tables New'!$K$33:$K$40,1),1),INDEX('Federal Tax Tables New'!$K$22:$N$29,MATCH(AH122,'Federal Tax Tables New'!$K$22:$K$29,1),1),INDEX('Federal Tax Tables New'!$K$44:$N$51,MATCH(AH122,'Federal Tax Tables New'!$K$44:$K$51,1),1))),0),IF($Z122=2,CHOOSE(AA122,0,INDEX('Federal Tax Tables New'!$A$33:$D$40,MATCH(AH122,'Federal Tax Tables New'!$A$33:$A$40,1),1),INDEX('Federal Tax Tables New'!$A$22:$D$29,MATCH(AH122,'Federal Tax Tables New'!$A$22:$A$29,1),1),INDEX('Federal Tax Tables New'!$A$33:$D$40,MATCH(AH122,'Federal Tax Tables New'!$A$33:$A$40,1),1)),0)))</f>
        <v/>
      </c>
      <c r="AJ122" s="51" t="str">
        <f>IF(OR(ISBLANK($A122),$A122=""),"",MAX(IF($Z122=1,CHOOSE(AB122,CHOOSE(AA122,0,INDEX('Federal Tax Tables New'!$F$33:$I$40,MATCH(AH122,'Federal Tax Tables New'!$F$33:$F$40,1),3),INDEX('Federal Tax Tables New'!$F$22:$I$29,MATCH(AH122,'Federal Tax Tables New'!$F$22:$F$29,1),3),INDEX('Federal Tax Tables New'!$F$44:$I$51,MATCH(AH122,'Federal Tax Tables New'!$F$44:$F$51,1),3)),CHOOSE(AA122,0,INDEX('Federal Tax Tables New'!$K$33:$N$40,MATCH(AH122,'Federal Tax Tables New'!$K$33:$K$40,1),3),INDEX('Federal Tax Tables New'!$K$22:$N$29,MATCH(AH122,'Federal Tax Tables New'!$K$22:$K$29,1),3),INDEX('Federal Tax Tables New'!$K$44:$N$51,MATCH(AH122,'Federal Tax Tables New'!$K$44:$K$51,1),3))),0),IF($Z122=2,CHOOSE(AA122,0,INDEX('Federal Tax Tables New'!$A$33:$D$40,MATCH(AH122,'Federal Tax Tables New'!$A$33:$A$40,1),3),INDEX('Federal Tax Tables New'!$A$22:$D$29,MATCH(AH122,'Federal Tax Tables New'!$A$22:$A$29,1),3),INDEX('Federal Tax Tables New'!$A$33:$D$40,MATCH(AH122,'Federal Tax Tables New'!$A$33:$A$40,1),3)),0)))</f>
        <v/>
      </c>
      <c r="AK122" s="79" t="str">
        <f>IF(OR(ISBLANK($A122),$A122=""),"",MAX(IF($Z122=1,CHOOSE(AB122,CHOOSE(AA122,0,INDEX('Federal Tax Tables New'!$F$33:$I$40,MATCH(AH122,'Federal Tax Tables New'!$F$33:$F$40,1),4),INDEX('Federal Tax Tables New'!$F$22:$I$29,MATCH(AH122,'Federal Tax Tables New'!$F$22:$F$29,1),4),INDEX('Federal Tax Tables New'!$F$44:$I$51,MATCH(AH122,'Federal Tax Tables New'!$F$44:$F$51,1),4)),CHOOSE(AA122,0,INDEX('Federal Tax Tables New'!$K$33:$N$40,MATCH(AH122,'Federal Tax Tables New'!$K$33:$K$40,1),4),INDEX('Federal Tax Tables New'!$K$22:$N$29,MATCH(AH122,'Federal Tax Tables New'!$K$22:$K$29,1),4),INDEX('Federal Tax Tables New'!$K$44:$N$51,MATCH(AH122,'Federal Tax Tables New'!$K$44:$K$51,1),4))),0),IF($Z122=2,CHOOSE(AA122,0,INDEX('Federal Tax Tables New'!$A$33:$D$40,MATCH(AH122,'Federal Tax Tables New'!$A$33:$A$40,1),4),INDEX('Federal Tax Tables New'!$A$22:$D$29,MATCH(AH122,'Federal Tax Tables New'!$A$22:$A$29,1),4),INDEX('Federal Tax Tables New'!$A$33:$D$40,MATCH(AH122,'Federal Tax Tables New'!$A$33:$A$40,1),4)),0)))</f>
        <v/>
      </c>
      <c r="AL122" s="51" t="str">
        <f t="shared" si="16"/>
        <v/>
      </c>
      <c r="AM122" s="51" t="str">
        <f>IF(OR(ISBLANK($A122),$A122=""),"",CHOOSE(Z122,INDEX('Employee Register'!Q:Q,MATCH($A122,'Employee Register'!A:A,0))*'Federal Tax Tables New'!$H$5+INDEX('Employee Register'!R:R,MATCH($A122,'Employee Register'!A:A,0))*'Federal Tax Tables New'!$H$6,0))</f>
        <v/>
      </c>
      <c r="AN122" s="51" t="str">
        <f t="shared" si="19"/>
        <v/>
      </c>
      <c r="AO122" s="139" t="str">
        <f>IF(OR(ISBLANK($A122),$A122=""),"",IF(OR(M122=0,AA122=1),0,CHOOSE(Z122,INDEX('Employee Register'!T:T,MATCH($A122,'Employee Register'!A:A,0)),INDEX('Employee Register'!N:N,MATCH($A122,'Employee Register'!A:A,0)))))</f>
        <v/>
      </c>
      <c r="AP122" s="51" t="str">
        <f>IF(OR(ISBLANK($A122),$A122=""),"",CHOOSE(AC122,0,(M122-O122)*Settings!$B$18))</f>
        <v/>
      </c>
      <c r="AQ122" s="84" t="str">
        <f t="shared" si="20"/>
        <v/>
      </c>
      <c r="AS122" s="113"/>
    </row>
    <row r="123" spans="1:45" s="204" customFormat="1" ht="15" customHeight="1" x14ac:dyDescent="0.2">
      <c r="A123" s="82"/>
      <c r="B123" s="50" t="str">
        <f>IF(OR(ISBLANK($A123),$A123=""),"",INDEX('Employee Register'!B:B,MATCH($A123,'Employee Register'!A:A,0),1))</f>
        <v/>
      </c>
      <c r="C123" s="46"/>
      <c r="D123" s="46"/>
      <c r="E123" s="29"/>
      <c r="F123" s="29"/>
      <c r="G123" s="29"/>
      <c r="H123" s="29"/>
      <c r="I123" s="47"/>
      <c r="J123" s="48"/>
      <c r="K123" s="48"/>
      <c r="L123" s="48"/>
      <c r="M123" s="83" t="str">
        <f>IF(OR(ISBLANK($A123),$A123=""),"",SUM($E123:$H123)*INDEX('Employee Register'!G:G,MATCH($A123,'Employee Register'!A:A,0),1)+IF(OR($X123,ISBLANK($X123)),$I123,0)*INDEX('Employee Register'!H:H,MATCH($A123,'Employee Register'!A:A,0),1)+J123)</f>
        <v/>
      </c>
      <c r="N123" s="83" t="str">
        <f>IF(OR(ISBLANK($A123),$A123=""),"",(M123-J123)*INDEX('Employee Register'!U:U,MATCH($A123,'Employee Register'!A:A,0),1))</f>
        <v/>
      </c>
      <c r="O123" s="142" t="str">
        <f>IF(OR(ISBLANK($A123),$A123=""),"",IF(M123=0,0,INDEX('Employee Register'!V:V,MATCH($A123,'Employee Register'!A:A,0),1)))</f>
        <v/>
      </c>
      <c r="P123" s="142" t="str">
        <f>IF(OR(ISBLANK($A123),$A123=""),"",IF(M123=0,0,INDEX('Employee Register'!W:W,MATCH($A123,'Employee Register'!A:A,0),1)+K123))</f>
        <v/>
      </c>
      <c r="Q123" s="83" t="str">
        <f t="shared" si="17"/>
        <v/>
      </c>
      <c r="R123" s="83" t="str">
        <f>IF(OR(ISBLANK($A123),$A123=""),"",INDEX('Employee Register'!Y:Y,MATCH($A123,'Employee Register'!A:A,0))*$Y123)</f>
        <v/>
      </c>
      <c r="S123" s="83" t="str">
        <f>IF(OR(ISBLANK($A123),$A123=""),"",INDEX('Employee Register'!Z:Z,MATCH($A123,'Employee Register'!A:A,0))*$Y123)</f>
        <v/>
      </c>
      <c r="T123" s="83" t="str">
        <f>IF(OR(ISBLANK($A123),$A123=""),"",IF(SUMIF($A$6:$A123,A123,$AP$6:$AP123)&lt;='Federal Tax Tables New'!$N$5,AP123,IF('Federal Tax Tables New'!$N$5-SUMIF($A$6:$A123,A123,$AP$6:$AP123)+AP123&lt;=0,0,'Federal Tax Tables New'!$N$5-SUMIF($A$6:$A123,A123,$AP$6:$AP123)+AP123)))</f>
        <v/>
      </c>
      <c r="U123" s="83" t="str">
        <f>IF(OR(ISBLANK($A123),$A123=""),"",CHOOSE(AC123,0,$M123*Settings!$B$19))</f>
        <v/>
      </c>
      <c r="V123" s="142" t="str">
        <f>IF(OR(ISBLANK($A123),$A123=""),"",IF(M123=0,0,INDEX('Employee Register'!$AA:$AA,MATCH($A123,'Employee Register'!$A:$A,0),1)))</f>
        <v/>
      </c>
      <c r="W123" s="142" t="str">
        <f>IF(OR(ISBLANK($A123),$A123=""),"",IF(M123=0,0,INDEX('Employee Register'!$AB:$AB,MATCH($A123,'Employee Register'!$A:$A,0),1)))</f>
        <v/>
      </c>
      <c r="X123" s="49" t="str">
        <f>IF(OR(ISBLANK($A123),$A123=""),"",INDEX('Employee Register'!I:I,MATCH($A123,'Employee Register'!A:A,0))="No")</f>
        <v/>
      </c>
      <c r="Y123" s="51" t="str">
        <f t="shared" si="15"/>
        <v/>
      </c>
      <c r="Z123" s="49" t="str">
        <f>IF(OR(ISBLANK($A123),$A123=""),"",MATCH(INDEX('Employee Register'!K:K,MATCH($A123,'Employee Register'!A:A,0)),Settings!$A$2:$A$3,0))</f>
        <v/>
      </c>
      <c r="AA123" s="49" t="str">
        <f>IF(OR(ISBLANK($A123),$A123=""),"",CHOOSE(Z123,MATCH(INDEX('Employee Register'!O:O,MATCH($A123,'Employee Register'!A:A,0)),Settings!$A$6:$A$9,0),MATCH(INDEX('Employee Register'!L:L,MATCH($A123,'Employee Register'!A:A,0)),Settings!$A$12:$A$15,0)))</f>
        <v/>
      </c>
      <c r="AB123" s="49" t="str">
        <f>IF(OR(ISBLANK($A123),$A123=""),"",CHOOSE(Z123,MATCH(INDEX('Employee Register'!P:P,MATCH($A123,'Employee Register'!A:A,0)),Settings!$A$22:$A$23,0),0))</f>
        <v/>
      </c>
      <c r="AC123" s="49" t="str">
        <f>IF(OR(ISBLANK($A123),$A123=""),"",MATCH(INDEX('Employee Register'!X:X,MATCH($A123,'Employee Register'!A:A,0)),Settings!$A$26:$A$27,0))</f>
        <v/>
      </c>
      <c r="AD123" s="49" t="str">
        <f>IF(OR(ISBLANK($A123),$A123=""),"",IF(Z123=2,INDEX('Employee Register'!M:M,MATCH($A123,'Employee Register'!A:A,0)),0))</f>
        <v/>
      </c>
      <c r="AE123" s="78" t="str">
        <f>IF(OR(ISBLANK($A123),$A123=""),"",$AD123*INDEX('Federal Tax Tables New'!$B$56:$B$63,MATCH(INDEX('Employee Register'!J:J,MATCH($A123,'Employee Register'!A:A,0)),'Federal Tax Tables New'!$A$56:$A$63,0),1))</f>
        <v/>
      </c>
      <c r="AF123" s="51" t="str">
        <f t="shared" si="18"/>
        <v/>
      </c>
      <c r="AG123" s="49" t="str">
        <f>IF(OR(ISBLANK($A123),$A123=""),"",INDEX('Federal Tax Tables New'!$C$56:$C$63,MATCH(INDEX('Employee Register'!J:J,MATCH($A123,'Employee Register'!A:A,0)),'Federal Tax Tables New'!$A$56:$A$63,0),1))</f>
        <v/>
      </c>
      <c r="AH123" s="139" t="str">
        <f>IF(OR(ISBLANK($A123),$A123=""),"",IF(AF123&lt;CHOOSE(Z123,INDEX('Employee Register'!S:S,MATCH($A123,'Employee Register'!A:A,0)),0),0,AF123*AG123-CHOOSE(Z123,INDEX('Employee Register'!S:S,MATCH($A123,'Employee Register'!A:A,0))*AG123,0)))</f>
        <v/>
      </c>
      <c r="AI123" s="51" t="str">
        <f>IF(OR(ISBLANK($A123),$A123=""),"",MAX(IF($Z123=1,CHOOSE(AB123,CHOOSE(AA123,0,INDEX('Federal Tax Tables New'!$F$33:$I$40,MATCH(AH123,'Federal Tax Tables New'!$F$33:$F$40,1),1),INDEX('Federal Tax Tables New'!$F$22:$I$29,MATCH(AH123,'Federal Tax Tables New'!$F$22:$F$29,1),1),INDEX('Federal Tax Tables New'!$F$44:$I$51,MATCH(AH123,'Federal Tax Tables New'!$F$44:$F$51,1),1)),CHOOSE(AA123,0,INDEX('Federal Tax Tables New'!$K$33:$N$40,MATCH(AH123,'Federal Tax Tables New'!$K$33:$K$40,1),1),INDEX('Federal Tax Tables New'!$K$22:$N$29,MATCH(AH123,'Federal Tax Tables New'!$K$22:$K$29,1),1),INDEX('Federal Tax Tables New'!$K$44:$N$51,MATCH(AH123,'Federal Tax Tables New'!$K$44:$K$51,1),1))),0),IF($Z123=2,CHOOSE(AA123,0,INDEX('Federal Tax Tables New'!$A$33:$D$40,MATCH(AH123,'Federal Tax Tables New'!$A$33:$A$40,1),1),INDEX('Federal Tax Tables New'!$A$22:$D$29,MATCH(AH123,'Federal Tax Tables New'!$A$22:$A$29,1),1),INDEX('Federal Tax Tables New'!$A$33:$D$40,MATCH(AH123,'Federal Tax Tables New'!$A$33:$A$40,1),1)),0)))</f>
        <v/>
      </c>
      <c r="AJ123" s="51" t="str">
        <f>IF(OR(ISBLANK($A123),$A123=""),"",MAX(IF($Z123=1,CHOOSE(AB123,CHOOSE(AA123,0,INDEX('Federal Tax Tables New'!$F$33:$I$40,MATCH(AH123,'Federal Tax Tables New'!$F$33:$F$40,1),3),INDEX('Federal Tax Tables New'!$F$22:$I$29,MATCH(AH123,'Federal Tax Tables New'!$F$22:$F$29,1),3),INDEX('Federal Tax Tables New'!$F$44:$I$51,MATCH(AH123,'Federal Tax Tables New'!$F$44:$F$51,1),3)),CHOOSE(AA123,0,INDEX('Federal Tax Tables New'!$K$33:$N$40,MATCH(AH123,'Federal Tax Tables New'!$K$33:$K$40,1),3),INDEX('Federal Tax Tables New'!$K$22:$N$29,MATCH(AH123,'Federal Tax Tables New'!$K$22:$K$29,1),3),INDEX('Federal Tax Tables New'!$K$44:$N$51,MATCH(AH123,'Federal Tax Tables New'!$K$44:$K$51,1),3))),0),IF($Z123=2,CHOOSE(AA123,0,INDEX('Federal Tax Tables New'!$A$33:$D$40,MATCH(AH123,'Federal Tax Tables New'!$A$33:$A$40,1),3),INDEX('Federal Tax Tables New'!$A$22:$D$29,MATCH(AH123,'Federal Tax Tables New'!$A$22:$A$29,1),3),INDEX('Federal Tax Tables New'!$A$33:$D$40,MATCH(AH123,'Federal Tax Tables New'!$A$33:$A$40,1),3)),0)))</f>
        <v/>
      </c>
      <c r="AK123" s="79" t="str">
        <f>IF(OR(ISBLANK($A123),$A123=""),"",MAX(IF($Z123=1,CHOOSE(AB123,CHOOSE(AA123,0,INDEX('Federal Tax Tables New'!$F$33:$I$40,MATCH(AH123,'Federal Tax Tables New'!$F$33:$F$40,1),4),INDEX('Federal Tax Tables New'!$F$22:$I$29,MATCH(AH123,'Federal Tax Tables New'!$F$22:$F$29,1),4),INDEX('Federal Tax Tables New'!$F$44:$I$51,MATCH(AH123,'Federal Tax Tables New'!$F$44:$F$51,1),4)),CHOOSE(AA123,0,INDEX('Federal Tax Tables New'!$K$33:$N$40,MATCH(AH123,'Federal Tax Tables New'!$K$33:$K$40,1),4),INDEX('Federal Tax Tables New'!$K$22:$N$29,MATCH(AH123,'Federal Tax Tables New'!$K$22:$K$29,1),4),INDEX('Federal Tax Tables New'!$K$44:$N$51,MATCH(AH123,'Federal Tax Tables New'!$K$44:$K$51,1),4))),0),IF($Z123=2,CHOOSE(AA123,0,INDEX('Federal Tax Tables New'!$A$33:$D$40,MATCH(AH123,'Federal Tax Tables New'!$A$33:$A$40,1),4),INDEX('Federal Tax Tables New'!$A$22:$D$29,MATCH(AH123,'Federal Tax Tables New'!$A$22:$A$29,1),4),INDEX('Federal Tax Tables New'!$A$33:$D$40,MATCH(AH123,'Federal Tax Tables New'!$A$33:$A$40,1),4)),0)))</f>
        <v/>
      </c>
      <c r="AL123" s="51" t="str">
        <f t="shared" si="16"/>
        <v/>
      </c>
      <c r="AM123" s="51" t="str">
        <f>IF(OR(ISBLANK($A123),$A123=""),"",CHOOSE(Z123,INDEX('Employee Register'!Q:Q,MATCH($A123,'Employee Register'!A:A,0))*'Federal Tax Tables New'!$H$5+INDEX('Employee Register'!R:R,MATCH($A123,'Employee Register'!A:A,0))*'Federal Tax Tables New'!$H$6,0))</f>
        <v/>
      </c>
      <c r="AN123" s="51" t="str">
        <f t="shared" si="19"/>
        <v/>
      </c>
      <c r="AO123" s="139" t="str">
        <f>IF(OR(ISBLANK($A123),$A123=""),"",IF(OR(M123=0,AA123=1),0,CHOOSE(Z123,INDEX('Employee Register'!T:T,MATCH($A123,'Employee Register'!A:A,0)),INDEX('Employee Register'!N:N,MATCH($A123,'Employee Register'!A:A,0)))))</f>
        <v/>
      </c>
      <c r="AP123" s="51" t="str">
        <f>IF(OR(ISBLANK($A123),$A123=""),"",CHOOSE(AC123,0,(M123-O123)*Settings!$B$18))</f>
        <v/>
      </c>
      <c r="AQ123" s="84" t="str">
        <f t="shared" si="20"/>
        <v/>
      </c>
      <c r="AS123" s="113"/>
    </row>
    <row r="124" spans="1:45" s="204" customFormat="1" ht="15" customHeight="1" x14ac:dyDescent="0.2">
      <c r="A124" s="82"/>
      <c r="B124" s="50" t="str">
        <f>IF(OR(ISBLANK($A124),$A124=""),"",INDEX('Employee Register'!B:B,MATCH($A124,'Employee Register'!A:A,0),1))</f>
        <v/>
      </c>
      <c r="C124" s="46"/>
      <c r="D124" s="46"/>
      <c r="E124" s="29"/>
      <c r="F124" s="29"/>
      <c r="G124" s="29"/>
      <c r="H124" s="29"/>
      <c r="I124" s="47"/>
      <c r="J124" s="48"/>
      <c r="K124" s="48"/>
      <c r="L124" s="48"/>
      <c r="M124" s="83" t="str">
        <f>IF(OR(ISBLANK($A124),$A124=""),"",SUM($E124:$H124)*INDEX('Employee Register'!G:G,MATCH($A124,'Employee Register'!A:A,0),1)+IF(OR($X124,ISBLANK($X124)),$I124,0)*INDEX('Employee Register'!H:H,MATCH($A124,'Employee Register'!A:A,0),1)+J124)</f>
        <v/>
      </c>
      <c r="N124" s="83" t="str">
        <f>IF(OR(ISBLANK($A124),$A124=""),"",(M124-J124)*INDEX('Employee Register'!U:U,MATCH($A124,'Employee Register'!A:A,0),1))</f>
        <v/>
      </c>
      <c r="O124" s="142" t="str">
        <f>IF(OR(ISBLANK($A124),$A124=""),"",IF(M124=0,0,INDEX('Employee Register'!V:V,MATCH($A124,'Employee Register'!A:A,0),1)))</f>
        <v/>
      </c>
      <c r="P124" s="142" t="str">
        <f>IF(OR(ISBLANK($A124),$A124=""),"",IF(M124=0,0,INDEX('Employee Register'!W:W,MATCH($A124,'Employee Register'!A:A,0),1)+K124))</f>
        <v/>
      </c>
      <c r="Q124" s="83" t="str">
        <f t="shared" si="17"/>
        <v/>
      </c>
      <c r="R124" s="83" t="str">
        <f>IF(OR(ISBLANK($A124),$A124=""),"",INDEX('Employee Register'!Y:Y,MATCH($A124,'Employee Register'!A:A,0))*$Y124)</f>
        <v/>
      </c>
      <c r="S124" s="83" t="str">
        <f>IF(OR(ISBLANK($A124),$A124=""),"",INDEX('Employee Register'!Z:Z,MATCH($A124,'Employee Register'!A:A,0))*$Y124)</f>
        <v/>
      </c>
      <c r="T124" s="83" t="str">
        <f>IF(OR(ISBLANK($A124),$A124=""),"",IF(SUMIF($A$6:$A124,A124,$AP$6:$AP124)&lt;='Federal Tax Tables New'!$N$5,AP124,IF('Federal Tax Tables New'!$N$5-SUMIF($A$6:$A124,A124,$AP$6:$AP124)+AP124&lt;=0,0,'Federal Tax Tables New'!$N$5-SUMIF($A$6:$A124,A124,$AP$6:$AP124)+AP124)))</f>
        <v/>
      </c>
      <c r="U124" s="83" t="str">
        <f>IF(OR(ISBLANK($A124),$A124=""),"",CHOOSE(AC124,0,$M124*Settings!$B$19))</f>
        <v/>
      </c>
      <c r="V124" s="142" t="str">
        <f>IF(OR(ISBLANK($A124),$A124=""),"",IF(M124=0,0,INDEX('Employee Register'!$AA:$AA,MATCH($A124,'Employee Register'!$A:$A,0),1)))</f>
        <v/>
      </c>
      <c r="W124" s="142" t="str">
        <f>IF(OR(ISBLANK($A124),$A124=""),"",IF(M124=0,0,INDEX('Employee Register'!$AB:$AB,MATCH($A124,'Employee Register'!$A:$A,0),1)))</f>
        <v/>
      </c>
      <c r="X124" s="49" t="str">
        <f>IF(OR(ISBLANK($A124),$A124=""),"",INDEX('Employee Register'!I:I,MATCH($A124,'Employee Register'!A:A,0))="No")</f>
        <v/>
      </c>
      <c r="Y124" s="51" t="str">
        <f t="shared" si="15"/>
        <v/>
      </c>
      <c r="Z124" s="49" t="str">
        <f>IF(OR(ISBLANK($A124),$A124=""),"",MATCH(INDEX('Employee Register'!K:K,MATCH($A124,'Employee Register'!A:A,0)),Settings!$A$2:$A$3,0))</f>
        <v/>
      </c>
      <c r="AA124" s="49" t="str">
        <f>IF(OR(ISBLANK($A124),$A124=""),"",CHOOSE(Z124,MATCH(INDEX('Employee Register'!O:O,MATCH($A124,'Employee Register'!A:A,0)),Settings!$A$6:$A$9,0),MATCH(INDEX('Employee Register'!L:L,MATCH($A124,'Employee Register'!A:A,0)),Settings!$A$12:$A$15,0)))</f>
        <v/>
      </c>
      <c r="AB124" s="49" t="str">
        <f>IF(OR(ISBLANK($A124),$A124=""),"",CHOOSE(Z124,MATCH(INDEX('Employee Register'!P:P,MATCH($A124,'Employee Register'!A:A,0)),Settings!$A$22:$A$23,0),0))</f>
        <v/>
      </c>
      <c r="AC124" s="49" t="str">
        <f>IF(OR(ISBLANK($A124),$A124=""),"",MATCH(INDEX('Employee Register'!X:X,MATCH($A124,'Employee Register'!A:A,0)),Settings!$A$26:$A$27,0))</f>
        <v/>
      </c>
      <c r="AD124" s="49" t="str">
        <f>IF(OR(ISBLANK($A124),$A124=""),"",IF(Z124=2,INDEX('Employee Register'!M:M,MATCH($A124,'Employee Register'!A:A,0)),0))</f>
        <v/>
      </c>
      <c r="AE124" s="78" t="str">
        <f>IF(OR(ISBLANK($A124),$A124=""),"",$AD124*INDEX('Federal Tax Tables New'!$B$56:$B$63,MATCH(INDEX('Employee Register'!J:J,MATCH($A124,'Employee Register'!A:A,0)),'Federal Tax Tables New'!$A$56:$A$63,0),1))</f>
        <v/>
      </c>
      <c r="AF124" s="51" t="str">
        <f t="shared" si="18"/>
        <v/>
      </c>
      <c r="AG124" s="49" t="str">
        <f>IF(OR(ISBLANK($A124),$A124=""),"",INDEX('Federal Tax Tables New'!$C$56:$C$63,MATCH(INDEX('Employee Register'!J:J,MATCH($A124,'Employee Register'!A:A,0)),'Federal Tax Tables New'!$A$56:$A$63,0),1))</f>
        <v/>
      </c>
      <c r="AH124" s="139" t="str">
        <f>IF(OR(ISBLANK($A124),$A124=""),"",IF(AF124&lt;CHOOSE(Z124,INDEX('Employee Register'!S:S,MATCH($A124,'Employee Register'!A:A,0)),0),0,AF124*AG124-CHOOSE(Z124,INDEX('Employee Register'!S:S,MATCH($A124,'Employee Register'!A:A,0))*AG124,0)))</f>
        <v/>
      </c>
      <c r="AI124" s="51" t="str">
        <f>IF(OR(ISBLANK($A124),$A124=""),"",MAX(IF($Z124=1,CHOOSE(AB124,CHOOSE(AA124,0,INDEX('Federal Tax Tables New'!$F$33:$I$40,MATCH(AH124,'Federal Tax Tables New'!$F$33:$F$40,1),1),INDEX('Federal Tax Tables New'!$F$22:$I$29,MATCH(AH124,'Federal Tax Tables New'!$F$22:$F$29,1),1),INDEX('Federal Tax Tables New'!$F$44:$I$51,MATCH(AH124,'Federal Tax Tables New'!$F$44:$F$51,1),1)),CHOOSE(AA124,0,INDEX('Federal Tax Tables New'!$K$33:$N$40,MATCH(AH124,'Federal Tax Tables New'!$K$33:$K$40,1),1),INDEX('Federal Tax Tables New'!$K$22:$N$29,MATCH(AH124,'Federal Tax Tables New'!$K$22:$K$29,1),1),INDEX('Federal Tax Tables New'!$K$44:$N$51,MATCH(AH124,'Federal Tax Tables New'!$K$44:$K$51,1),1))),0),IF($Z124=2,CHOOSE(AA124,0,INDEX('Federal Tax Tables New'!$A$33:$D$40,MATCH(AH124,'Federal Tax Tables New'!$A$33:$A$40,1),1),INDEX('Federal Tax Tables New'!$A$22:$D$29,MATCH(AH124,'Federal Tax Tables New'!$A$22:$A$29,1),1),INDEX('Federal Tax Tables New'!$A$33:$D$40,MATCH(AH124,'Federal Tax Tables New'!$A$33:$A$40,1),1)),0)))</f>
        <v/>
      </c>
      <c r="AJ124" s="51" t="str">
        <f>IF(OR(ISBLANK($A124),$A124=""),"",MAX(IF($Z124=1,CHOOSE(AB124,CHOOSE(AA124,0,INDEX('Federal Tax Tables New'!$F$33:$I$40,MATCH(AH124,'Federal Tax Tables New'!$F$33:$F$40,1),3),INDEX('Federal Tax Tables New'!$F$22:$I$29,MATCH(AH124,'Federal Tax Tables New'!$F$22:$F$29,1),3),INDEX('Federal Tax Tables New'!$F$44:$I$51,MATCH(AH124,'Federal Tax Tables New'!$F$44:$F$51,1),3)),CHOOSE(AA124,0,INDEX('Federal Tax Tables New'!$K$33:$N$40,MATCH(AH124,'Federal Tax Tables New'!$K$33:$K$40,1),3),INDEX('Federal Tax Tables New'!$K$22:$N$29,MATCH(AH124,'Federal Tax Tables New'!$K$22:$K$29,1),3),INDEX('Federal Tax Tables New'!$K$44:$N$51,MATCH(AH124,'Federal Tax Tables New'!$K$44:$K$51,1),3))),0),IF($Z124=2,CHOOSE(AA124,0,INDEX('Federal Tax Tables New'!$A$33:$D$40,MATCH(AH124,'Federal Tax Tables New'!$A$33:$A$40,1),3),INDEX('Federal Tax Tables New'!$A$22:$D$29,MATCH(AH124,'Federal Tax Tables New'!$A$22:$A$29,1),3),INDEX('Federal Tax Tables New'!$A$33:$D$40,MATCH(AH124,'Federal Tax Tables New'!$A$33:$A$40,1),3)),0)))</f>
        <v/>
      </c>
      <c r="AK124" s="79" t="str">
        <f>IF(OR(ISBLANK($A124),$A124=""),"",MAX(IF($Z124=1,CHOOSE(AB124,CHOOSE(AA124,0,INDEX('Federal Tax Tables New'!$F$33:$I$40,MATCH(AH124,'Federal Tax Tables New'!$F$33:$F$40,1),4),INDEX('Federal Tax Tables New'!$F$22:$I$29,MATCH(AH124,'Federal Tax Tables New'!$F$22:$F$29,1),4),INDEX('Federal Tax Tables New'!$F$44:$I$51,MATCH(AH124,'Federal Tax Tables New'!$F$44:$F$51,1),4)),CHOOSE(AA124,0,INDEX('Federal Tax Tables New'!$K$33:$N$40,MATCH(AH124,'Federal Tax Tables New'!$K$33:$K$40,1),4),INDEX('Federal Tax Tables New'!$K$22:$N$29,MATCH(AH124,'Federal Tax Tables New'!$K$22:$K$29,1),4),INDEX('Federal Tax Tables New'!$K$44:$N$51,MATCH(AH124,'Federal Tax Tables New'!$K$44:$K$51,1),4))),0),IF($Z124=2,CHOOSE(AA124,0,INDEX('Federal Tax Tables New'!$A$33:$D$40,MATCH(AH124,'Federal Tax Tables New'!$A$33:$A$40,1),4),INDEX('Federal Tax Tables New'!$A$22:$D$29,MATCH(AH124,'Federal Tax Tables New'!$A$22:$A$29,1),4),INDEX('Federal Tax Tables New'!$A$33:$D$40,MATCH(AH124,'Federal Tax Tables New'!$A$33:$A$40,1),4)),0)))</f>
        <v/>
      </c>
      <c r="AL124" s="51" t="str">
        <f t="shared" si="16"/>
        <v/>
      </c>
      <c r="AM124" s="51" t="str">
        <f>IF(OR(ISBLANK($A124),$A124=""),"",CHOOSE(Z124,INDEX('Employee Register'!Q:Q,MATCH($A124,'Employee Register'!A:A,0))*'Federal Tax Tables New'!$H$5+INDEX('Employee Register'!R:R,MATCH($A124,'Employee Register'!A:A,0))*'Federal Tax Tables New'!$H$6,0))</f>
        <v/>
      </c>
      <c r="AN124" s="51" t="str">
        <f t="shared" si="19"/>
        <v/>
      </c>
      <c r="AO124" s="139" t="str">
        <f>IF(OR(ISBLANK($A124),$A124=""),"",IF(OR(M124=0,AA124=1),0,CHOOSE(Z124,INDEX('Employee Register'!T:T,MATCH($A124,'Employee Register'!A:A,0)),INDEX('Employee Register'!N:N,MATCH($A124,'Employee Register'!A:A,0)))))</f>
        <v/>
      </c>
      <c r="AP124" s="51" t="str">
        <f>IF(OR(ISBLANK($A124),$A124=""),"",CHOOSE(AC124,0,(M124-O124)*Settings!$B$18))</f>
        <v/>
      </c>
      <c r="AQ124" s="84" t="str">
        <f t="shared" si="20"/>
        <v/>
      </c>
      <c r="AS124" s="113"/>
    </row>
    <row r="125" spans="1:45" s="204" customFormat="1" ht="15" customHeight="1" x14ac:dyDescent="0.2">
      <c r="A125" s="82"/>
      <c r="B125" s="50" t="str">
        <f>IF(OR(ISBLANK($A125),$A125=""),"",INDEX('Employee Register'!B:B,MATCH($A125,'Employee Register'!A:A,0),1))</f>
        <v/>
      </c>
      <c r="C125" s="46"/>
      <c r="D125" s="46"/>
      <c r="E125" s="29"/>
      <c r="F125" s="29"/>
      <c r="G125" s="29"/>
      <c r="H125" s="29"/>
      <c r="I125" s="47"/>
      <c r="J125" s="48"/>
      <c r="K125" s="48"/>
      <c r="L125" s="48"/>
      <c r="M125" s="83" t="str">
        <f>IF(OR(ISBLANK($A125),$A125=""),"",SUM($E125:$H125)*INDEX('Employee Register'!G:G,MATCH($A125,'Employee Register'!A:A,0),1)+IF(OR($X125,ISBLANK($X125)),$I125,0)*INDEX('Employee Register'!H:H,MATCH($A125,'Employee Register'!A:A,0),1)+J125)</f>
        <v/>
      </c>
      <c r="N125" s="83" t="str">
        <f>IF(OR(ISBLANK($A125),$A125=""),"",(M125-J125)*INDEX('Employee Register'!U:U,MATCH($A125,'Employee Register'!A:A,0),1))</f>
        <v/>
      </c>
      <c r="O125" s="142" t="str">
        <f>IF(OR(ISBLANK($A125),$A125=""),"",IF(M125=0,0,INDEX('Employee Register'!V:V,MATCH($A125,'Employee Register'!A:A,0),1)))</f>
        <v/>
      </c>
      <c r="P125" s="142" t="str">
        <f>IF(OR(ISBLANK($A125),$A125=""),"",IF(M125=0,0,INDEX('Employee Register'!W:W,MATCH($A125,'Employee Register'!A:A,0),1)+K125))</f>
        <v/>
      </c>
      <c r="Q125" s="83" t="str">
        <f t="shared" si="17"/>
        <v/>
      </c>
      <c r="R125" s="83" t="str">
        <f>IF(OR(ISBLANK($A125),$A125=""),"",INDEX('Employee Register'!Y:Y,MATCH($A125,'Employee Register'!A:A,0))*$Y125)</f>
        <v/>
      </c>
      <c r="S125" s="83" t="str">
        <f>IF(OR(ISBLANK($A125),$A125=""),"",INDEX('Employee Register'!Z:Z,MATCH($A125,'Employee Register'!A:A,0))*$Y125)</f>
        <v/>
      </c>
      <c r="T125" s="83" t="str">
        <f>IF(OR(ISBLANK($A125),$A125=""),"",IF(SUMIF($A$6:$A125,A125,$AP$6:$AP125)&lt;='Federal Tax Tables New'!$N$5,AP125,IF('Federal Tax Tables New'!$N$5-SUMIF($A$6:$A125,A125,$AP$6:$AP125)+AP125&lt;=0,0,'Federal Tax Tables New'!$N$5-SUMIF($A$6:$A125,A125,$AP$6:$AP125)+AP125)))</f>
        <v/>
      </c>
      <c r="U125" s="83" t="str">
        <f>IF(OR(ISBLANK($A125),$A125=""),"",CHOOSE(AC125,0,$M125*Settings!$B$19))</f>
        <v/>
      </c>
      <c r="V125" s="142" t="str">
        <f>IF(OR(ISBLANK($A125),$A125=""),"",IF(M125=0,0,INDEX('Employee Register'!$AA:$AA,MATCH($A125,'Employee Register'!$A:$A,0),1)))</f>
        <v/>
      </c>
      <c r="W125" s="142" t="str">
        <f>IF(OR(ISBLANK($A125),$A125=""),"",IF(M125=0,0,INDEX('Employee Register'!$AB:$AB,MATCH($A125,'Employee Register'!$A:$A,0),1)))</f>
        <v/>
      </c>
      <c r="X125" s="49" t="str">
        <f>IF(OR(ISBLANK($A125),$A125=""),"",INDEX('Employee Register'!I:I,MATCH($A125,'Employee Register'!A:A,0))="No")</f>
        <v/>
      </c>
      <c r="Y125" s="51" t="str">
        <f t="shared" si="15"/>
        <v/>
      </c>
      <c r="Z125" s="49" t="str">
        <f>IF(OR(ISBLANK($A125),$A125=""),"",MATCH(INDEX('Employee Register'!K:K,MATCH($A125,'Employee Register'!A:A,0)),Settings!$A$2:$A$3,0))</f>
        <v/>
      </c>
      <c r="AA125" s="49" t="str">
        <f>IF(OR(ISBLANK($A125),$A125=""),"",CHOOSE(Z125,MATCH(INDEX('Employee Register'!O:O,MATCH($A125,'Employee Register'!A:A,0)),Settings!$A$6:$A$9,0),MATCH(INDEX('Employee Register'!L:L,MATCH($A125,'Employee Register'!A:A,0)),Settings!$A$12:$A$15,0)))</f>
        <v/>
      </c>
      <c r="AB125" s="49" t="str">
        <f>IF(OR(ISBLANK($A125),$A125=""),"",CHOOSE(Z125,MATCH(INDEX('Employee Register'!P:P,MATCH($A125,'Employee Register'!A:A,0)),Settings!$A$22:$A$23,0),0))</f>
        <v/>
      </c>
      <c r="AC125" s="49" t="str">
        <f>IF(OR(ISBLANK($A125),$A125=""),"",MATCH(INDEX('Employee Register'!X:X,MATCH($A125,'Employee Register'!A:A,0)),Settings!$A$26:$A$27,0))</f>
        <v/>
      </c>
      <c r="AD125" s="49" t="str">
        <f>IF(OR(ISBLANK($A125),$A125=""),"",IF(Z125=2,INDEX('Employee Register'!M:M,MATCH($A125,'Employee Register'!A:A,0)),0))</f>
        <v/>
      </c>
      <c r="AE125" s="78" t="str">
        <f>IF(OR(ISBLANK($A125),$A125=""),"",$AD125*INDEX('Federal Tax Tables New'!$B$56:$B$63,MATCH(INDEX('Employee Register'!J:J,MATCH($A125,'Employee Register'!A:A,0)),'Federal Tax Tables New'!$A$56:$A$63,0),1))</f>
        <v/>
      </c>
      <c r="AF125" s="51" t="str">
        <f t="shared" si="18"/>
        <v/>
      </c>
      <c r="AG125" s="49" t="str">
        <f>IF(OR(ISBLANK($A125),$A125=""),"",INDEX('Federal Tax Tables New'!$C$56:$C$63,MATCH(INDEX('Employee Register'!J:J,MATCH($A125,'Employee Register'!A:A,0)),'Federal Tax Tables New'!$A$56:$A$63,0),1))</f>
        <v/>
      </c>
      <c r="AH125" s="139" t="str">
        <f>IF(OR(ISBLANK($A125),$A125=""),"",IF(AF125&lt;CHOOSE(Z125,INDEX('Employee Register'!S:S,MATCH($A125,'Employee Register'!A:A,0)),0),0,AF125*AG125-CHOOSE(Z125,INDEX('Employee Register'!S:S,MATCH($A125,'Employee Register'!A:A,0))*AG125,0)))</f>
        <v/>
      </c>
      <c r="AI125" s="51" t="str">
        <f>IF(OR(ISBLANK($A125),$A125=""),"",MAX(IF($Z125=1,CHOOSE(AB125,CHOOSE(AA125,0,INDEX('Federal Tax Tables New'!$F$33:$I$40,MATCH(AH125,'Federal Tax Tables New'!$F$33:$F$40,1),1),INDEX('Federal Tax Tables New'!$F$22:$I$29,MATCH(AH125,'Federal Tax Tables New'!$F$22:$F$29,1),1),INDEX('Federal Tax Tables New'!$F$44:$I$51,MATCH(AH125,'Federal Tax Tables New'!$F$44:$F$51,1),1)),CHOOSE(AA125,0,INDEX('Federal Tax Tables New'!$K$33:$N$40,MATCH(AH125,'Federal Tax Tables New'!$K$33:$K$40,1),1),INDEX('Federal Tax Tables New'!$K$22:$N$29,MATCH(AH125,'Federal Tax Tables New'!$K$22:$K$29,1),1),INDEX('Federal Tax Tables New'!$K$44:$N$51,MATCH(AH125,'Federal Tax Tables New'!$K$44:$K$51,1),1))),0),IF($Z125=2,CHOOSE(AA125,0,INDEX('Federal Tax Tables New'!$A$33:$D$40,MATCH(AH125,'Federal Tax Tables New'!$A$33:$A$40,1),1),INDEX('Federal Tax Tables New'!$A$22:$D$29,MATCH(AH125,'Federal Tax Tables New'!$A$22:$A$29,1),1),INDEX('Federal Tax Tables New'!$A$33:$D$40,MATCH(AH125,'Federal Tax Tables New'!$A$33:$A$40,1),1)),0)))</f>
        <v/>
      </c>
      <c r="AJ125" s="51" t="str">
        <f>IF(OR(ISBLANK($A125),$A125=""),"",MAX(IF($Z125=1,CHOOSE(AB125,CHOOSE(AA125,0,INDEX('Federal Tax Tables New'!$F$33:$I$40,MATCH(AH125,'Federal Tax Tables New'!$F$33:$F$40,1),3),INDEX('Federal Tax Tables New'!$F$22:$I$29,MATCH(AH125,'Federal Tax Tables New'!$F$22:$F$29,1),3),INDEX('Federal Tax Tables New'!$F$44:$I$51,MATCH(AH125,'Federal Tax Tables New'!$F$44:$F$51,1),3)),CHOOSE(AA125,0,INDEX('Federal Tax Tables New'!$K$33:$N$40,MATCH(AH125,'Federal Tax Tables New'!$K$33:$K$40,1),3),INDEX('Federal Tax Tables New'!$K$22:$N$29,MATCH(AH125,'Federal Tax Tables New'!$K$22:$K$29,1),3),INDEX('Federal Tax Tables New'!$K$44:$N$51,MATCH(AH125,'Federal Tax Tables New'!$K$44:$K$51,1),3))),0),IF($Z125=2,CHOOSE(AA125,0,INDEX('Federal Tax Tables New'!$A$33:$D$40,MATCH(AH125,'Federal Tax Tables New'!$A$33:$A$40,1),3),INDEX('Federal Tax Tables New'!$A$22:$D$29,MATCH(AH125,'Federal Tax Tables New'!$A$22:$A$29,1),3),INDEX('Federal Tax Tables New'!$A$33:$D$40,MATCH(AH125,'Federal Tax Tables New'!$A$33:$A$40,1),3)),0)))</f>
        <v/>
      </c>
      <c r="AK125" s="79" t="str">
        <f>IF(OR(ISBLANK($A125),$A125=""),"",MAX(IF($Z125=1,CHOOSE(AB125,CHOOSE(AA125,0,INDEX('Federal Tax Tables New'!$F$33:$I$40,MATCH(AH125,'Federal Tax Tables New'!$F$33:$F$40,1),4),INDEX('Federal Tax Tables New'!$F$22:$I$29,MATCH(AH125,'Federal Tax Tables New'!$F$22:$F$29,1),4),INDEX('Federal Tax Tables New'!$F$44:$I$51,MATCH(AH125,'Federal Tax Tables New'!$F$44:$F$51,1),4)),CHOOSE(AA125,0,INDEX('Federal Tax Tables New'!$K$33:$N$40,MATCH(AH125,'Federal Tax Tables New'!$K$33:$K$40,1),4),INDEX('Federal Tax Tables New'!$K$22:$N$29,MATCH(AH125,'Federal Tax Tables New'!$K$22:$K$29,1),4),INDEX('Federal Tax Tables New'!$K$44:$N$51,MATCH(AH125,'Federal Tax Tables New'!$K$44:$K$51,1),4))),0),IF($Z125=2,CHOOSE(AA125,0,INDEX('Federal Tax Tables New'!$A$33:$D$40,MATCH(AH125,'Federal Tax Tables New'!$A$33:$A$40,1),4),INDEX('Federal Tax Tables New'!$A$22:$D$29,MATCH(AH125,'Federal Tax Tables New'!$A$22:$A$29,1),4),INDEX('Federal Tax Tables New'!$A$33:$D$40,MATCH(AH125,'Federal Tax Tables New'!$A$33:$A$40,1),4)),0)))</f>
        <v/>
      </c>
      <c r="AL125" s="51" t="str">
        <f t="shared" si="16"/>
        <v/>
      </c>
      <c r="AM125" s="51" t="str">
        <f>IF(OR(ISBLANK($A125),$A125=""),"",CHOOSE(Z125,INDEX('Employee Register'!Q:Q,MATCH($A125,'Employee Register'!A:A,0))*'Federal Tax Tables New'!$H$5+INDEX('Employee Register'!R:R,MATCH($A125,'Employee Register'!A:A,0))*'Federal Tax Tables New'!$H$6,0))</f>
        <v/>
      </c>
      <c r="AN125" s="51" t="str">
        <f t="shared" si="19"/>
        <v/>
      </c>
      <c r="AO125" s="139" t="str">
        <f>IF(OR(ISBLANK($A125),$A125=""),"",IF(OR(M125=0,AA125=1),0,CHOOSE(Z125,INDEX('Employee Register'!T:T,MATCH($A125,'Employee Register'!A:A,0)),INDEX('Employee Register'!N:N,MATCH($A125,'Employee Register'!A:A,0)))))</f>
        <v/>
      </c>
      <c r="AP125" s="51" t="str">
        <f>IF(OR(ISBLANK($A125),$A125=""),"",CHOOSE(AC125,0,(M125-O125)*Settings!$B$18))</f>
        <v/>
      </c>
      <c r="AQ125" s="84" t="str">
        <f t="shared" si="20"/>
        <v/>
      </c>
      <c r="AS125" s="113"/>
    </row>
    <row r="126" spans="1:45" s="204" customFormat="1" ht="15" customHeight="1" x14ac:dyDescent="0.2">
      <c r="A126" s="82"/>
      <c r="B126" s="50" t="str">
        <f>IF(OR(ISBLANK($A126),$A126=""),"",INDEX('Employee Register'!B:B,MATCH($A126,'Employee Register'!A:A,0),1))</f>
        <v/>
      </c>
      <c r="C126" s="46"/>
      <c r="D126" s="46"/>
      <c r="E126" s="29"/>
      <c r="F126" s="29"/>
      <c r="G126" s="29"/>
      <c r="H126" s="29"/>
      <c r="I126" s="47"/>
      <c r="J126" s="48"/>
      <c r="K126" s="48"/>
      <c r="L126" s="48"/>
      <c r="M126" s="83" t="str">
        <f>IF(OR(ISBLANK($A126),$A126=""),"",SUM($E126:$H126)*INDEX('Employee Register'!G:G,MATCH($A126,'Employee Register'!A:A,0),1)+IF(OR($X126,ISBLANK($X126)),$I126,0)*INDEX('Employee Register'!H:H,MATCH($A126,'Employee Register'!A:A,0),1)+J126)</f>
        <v/>
      </c>
      <c r="N126" s="83" t="str">
        <f>IF(OR(ISBLANK($A126),$A126=""),"",(M126-J126)*INDEX('Employee Register'!U:U,MATCH($A126,'Employee Register'!A:A,0),1))</f>
        <v/>
      </c>
      <c r="O126" s="142" t="str">
        <f>IF(OR(ISBLANK($A126),$A126=""),"",IF(M126=0,0,INDEX('Employee Register'!V:V,MATCH($A126,'Employee Register'!A:A,0),1)))</f>
        <v/>
      </c>
      <c r="P126" s="142" t="str">
        <f>IF(OR(ISBLANK($A126),$A126=""),"",IF(M126=0,0,INDEX('Employee Register'!W:W,MATCH($A126,'Employee Register'!A:A,0),1)+K126))</f>
        <v/>
      </c>
      <c r="Q126" s="83" t="str">
        <f t="shared" si="17"/>
        <v/>
      </c>
      <c r="R126" s="83" t="str">
        <f>IF(OR(ISBLANK($A126),$A126=""),"",INDEX('Employee Register'!Y:Y,MATCH($A126,'Employee Register'!A:A,0))*$Y126)</f>
        <v/>
      </c>
      <c r="S126" s="83" t="str">
        <f>IF(OR(ISBLANK($A126),$A126=""),"",INDEX('Employee Register'!Z:Z,MATCH($A126,'Employee Register'!A:A,0))*$Y126)</f>
        <v/>
      </c>
      <c r="T126" s="83" t="str">
        <f>IF(OR(ISBLANK($A126),$A126=""),"",IF(SUMIF($A$6:$A126,A126,$AP$6:$AP126)&lt;='Federal Tax Tables New'!$N$5,AP126,IF('Federal Tax Tables New'!$N$5-SUMIF($A$6:$A126,A126,$AP$6:$AP126)+AP126&lt;=0,0,'Federal Tax Tables New'!$N$5-SUMIF($A$6:$A126,A126,$AP$6:$AP126)+AP126)))</f>
        <v/>
      </c>
      <c r="U126" s="83" t="str">
        <f>IF(OR(ISBLANK($A126),$A126=""),"",CHOOSE(AC126,0,$M126*Settings!$B$19))</f>
        <v/>
      </c>
      <c r="V126" s="142" t="str">
        <f>IF(OR(ISBLANK($A126),$A126=""),"",IF(M126=0,0,INDEX('Employee Register'!$AA:$AA,MATCH($A126,'Employee Register'!$A:$A,0),1)))</f>
        <v/>
      </c>
      <c r="W126" s="142" t="str">
        <f>IF(OR(ISBLANK($A126),$A126=""),"",IF(M126=0,0,INDEX('Employee Register'!$AB:$AB,MATCH($A126,'Employee Register'!$A:$A,0),1)))</f>
        <v/>
      </c>
      <c r="X126" s="49" t="str">
        <f>IF(OR(ISBLANK($A126),$A126=""),"",INDEX('Employee Register'!I:I,MATCH($A126,'Employee Register'!A:A,0))="No")</f>
        <v/>
      </c>
      <c r="Y126" s="51" t="str">
        <f t="shared" si="15"/>
        <v/>
      </c>
      <c r="Z126" s="49" t="str">
        <f>IF(OR(ISBLANK($A126),$A126=""),"",MATCH(INDEX('Employee Register'!K:K,MATCH($A126,'Employee Register'!A:A,0)),Settings!$A$2:$A$3,0))</f>
        <v/>
      </c>
      <c r="AA126" s="49" t="str">
        <f>IF(OR(ISBLANK($A126),$A126=""),"",CHOOSE(Z126,MATCH(INDEX('Employee Register'!O:O,MATCH($A126,'Employee Register'!A:A,0)),Settings!$A$6:$A$9,0),MATCH(INDEX('Employee Register'!L:L,MATCH($A126,'Employee Register'!A:A,0)),Settings!$A$12:$A$15,0)))</f>
        <v/>
      </c>
      <c r="AB126" s="49" t="str">
        <f>IF(OR(ISBLANK($A126),$A126=""),"",CHOOSE(Z126,MATCH(INDEX('Employee Register'!P:P,MATCH($A126,'Employee Register'!A:A,0)),Settings!$A$22:$A$23,0),0))</f>
        <v/>
      </c>
      <c r="AC126" s="49" t="str">
        <f>IF(OR(ISBLANK($A126),$A126=""),"",MATCH(INDEX('Employee Register'!X:X,MATCH($A126,'Employee Register'!A:A,0)),Settings!$A$26:$A$27,0))</f>
        <v/>
      </c>
      <c r="AD126" s="49" t="str">
        <f>IF(OR(ISBLANK($A126),$A126=""),"",IF(Z126=2,INDEX('Employee Register'!M:M,MATCH($A126,'Employee Register'!A:A,0)),0))</f>
        <v/>
      </c>
      <c r="AE126" s="78" t="str">
        <f>IF(OR(ISBLANK($A126),$A126=""),"",$AD126*INDEX('Federal Tax Tables New'!$B$56:$B$63,MATCH(INDEX('Employee Register'!J:J,MATCH($A126,'Employee Register'!A:A,0)),'Federal Tax Tables New'!$A$56:$A$63,0),1))</f>
        <v/>
      </c>
      <c r="AF126" s="51" t="str">
        <f t="shared" si="18"/>
        <v/>
      </c>
      <c r="AG126" s="49" t="str">
        <f>IF(OR(ISBLANK($A126),$A126=""),"",INDEX('Federal Tax Tables New'!$C$56:$C$63,MATCH(INDEX('Employee Register'!J:J,MATCH($A126,'Employee Register'!A:A,0)),'Federal Tax Tables New'!$A$56:$A$63,0),1))</f>
        <v/>
      </c>
      <c r="AH126" s="139" t="str">
        <f>IF(OR(ISBLANK($A126),$A126=""),"",IF(AF126&lt;CHOOSE(Z126,INDEX('Employee Register'!S:S,MATCH($A126,'Employee Register'!A:A,0)),0),0,AF126*AG126-CHOOSE(Z126,INDEX('Employee Register'!S:S,MATCH($A126,'Employee Register'!A:A,0))*AG126,0)))</f>
        <v/>
      </c>
      <c r="AI126" s="51" t="str">
        <f>IF(OR(ISBLANK($A126),$A126=""),"",MAX(IF($Z126=1,CHOOSE(AB126,CHOOSE(AA126,0,INDEX('Federal Tax Tables New'!$F$33:$I$40,MATCH(AH126,'Federal Tax Tables New'!$F$33:$F$40,1),1),INDEX('Federal Tax Tables New'!$F$22:$I$29,MATCH(AH126,'Federal Tax Tables New'!$F$22:$F$29,1),1),INDEX('Federal Tax Tables New'!$F$44:$I$51,MATCH(AH126,'Federal Tax Tables New'!$F$44:$F$51,1),1)),CHOOSE(AA126,0,INDEX('Federal Tax Tables New'!$K$33:$N$40,MATCH(AH126,'Federal Tax Tables New'!$K$33:$K$40,1),1),INDEX('Federal Tax Tables New'!$K$22:$N$29,MATCH(AH126,'Federal Tax Tables New'!$K$22:$K$29,1),1),INDEX('Federal Tax Tables New'!$K$44:$N$51,MATCH(AH126,'Federal Tax Tables New'!$K$44:$K$51,1),1))),0),IF($Z126=2,CHOOSE(AA126,0,INDEX('Federal Tax Tables New'!$A$33:$D$40,MATCH(AH126,'Federal Tax Tables New'!$A$33:$A$40,1),1),INDEX('Federal Tax Tables New'!$A$22:$D$29,MATCH(AH126,'Federal Tax Tables New'!$A$22:$A$29,1),1),INDEX('Federal Tax Tables New'!$A$33:$D$40,MATCH(AH126,'Federal Tax Tables New'!$A$33:$A$40,1),1)),0)))</f>
        <v/>
      </c>
      <c r="AJ126" s="51" t="str">
        <f>IF(OR(ISBLANK($A126),$A126=""),"",MAX(IF($Z126=1,CHOOSE(AB126,CHOOSE(AA126,0,INDEX('Federal Tax Tables New'!$F$33:$I$40,MATCH(AH126,'Federal Tax Tables New'!$F$33:$F$40,1),3),INDEX('Federal Tax Tables New'!$F$22:$I$29,MATCH(AH126,'Federal Tax Tables New'!$F$22:$F$29,1),3),INDEX('Federal Tax Tables New'!$F$44:$I$51,MATCH(AH126,'Federal Tax Tables New'!$F$44:$F$51,1),3)),CHOOSE(AA126,0,INDEX('Federal Tax Tables New'!$K$33:$N$40,MATCH(AH126,'Federal Tax Tables New'!$K$33:$K$40,1),3),INDEX('Federal Tax Tables New'!$K$22:$N$29,MATCH(AH126,'Federal Tax Tables New'!$K$22:$K$29,1),3),INDEX('Federal Tax Tables New'!$K$44:$N$51,MATCH(AH126,'Federal Tax Tables New'!$K$44:$K$51,1),3))),0),IF($Z126=2,CHOOSE(AA126,0,INDEX('Federal Tax Tables New'!$A$33:$D$40,MATCH(AH126,'Federal Tax Tables New'!$A$33:$A$40,1),3),INDEX('Federal Tax Tables New'!$A$22:$D$29,MATCH(AH126,'Federal Tax Tables New'!$A$22:$A$29,1),3),INDEX('Federal Tax Tables New'!$A$33:$D$40,MATCH(AH126,'Federal Tax Tables New'!$A$33:$A$40,1),3)),0)))</f>
        <v/>
      </c>
      <c r="AK126" s="79" t="str">
        <f>IF(OR(ISBLANK($A126),$A126=""),"",MAX(IF($Z126=1,CHOOSE(AB126,CHOOSE(AA126,0,INDEX('Federal Tax Tables New'!$F$33:$I$40,MATCH(AH126,'Federal Tax Tables New'!$F$33:$F$40,1),4),INDEX('Federal Tax Tables New'!$F$22:$I$29,MATCH(AH126,'Federal Tax Tables New'!$F$22:$F$29,1),4),INDEX('Federal Tax Tables New'!$F$44:$I$51,MATCH(AH126,'Federal Tax Tables New'!$F$44:$F$51,1),4)),CHOOSE(AA126,0,INDEX('Federal Tax Tables New'!$K$33:$N$40,MATCH(AH126,'Federal Tax Tables New'!$K$33:$K$40,1),4),INDEX('Federal Tax Tables New'!$K$22:$N$29,MATCH(AH126,'Federal Tax Tables New'!$K$22:$K$29,1),4),INDEX('Federal Tax Tables New'!$K$44:$N$51,MATCH(AH126,'Federal Tax Tables New'!$K$44:$K$51,1),4))),0),IF($Z126=2,CHOOSE(AA126,0,INDEX('Federal Tax Tables New'!$A$33:$D$40,MATCH(AH126,'Federal Tax Tables New'!$A$33:$A$40,1),4),INDEX('Federal Tax Tables New'!$A$22:$D$29,MATCH(AH126,'Federal Tax Tables New'!$A$22:$A$29,1),4),INDEX('Federal Tax Tables New'!$A$33:$D$40,MATCH(AH126,'Federal Tax Tables New'!$A$33:$A$40,1),4)),0)))</f>
        <v/>
      </c>
      <c r="AL126" s="51" t="str">
        <f t="shared" si="16"/>
        <v/>
      </c>
      <c r="AM126" s="51" t="str">
        <f>IF(OR(ISBLANK($A126),$A126=""),"",CHOOSE(Z126,INDEX('Employee Register'!Q:Q,MATCH($A126,'Employee Register'!A:A,0))*'Federal Tax Tables New'!$H$5+INDEX('Employee Register'!R:R,MATCH($A126,'Employee Register'!A:A,0))*'Federal Tax Tables New'!$H$6,0))</f>
        <v/>
      </c>
      <c r="AN126" s="51" t="str">
        <f t="shared" si="19"/>
        <v/>
      </c>
      <c r="AO126" s="139" t="str">
        <f>IF(OR(ISBLANK($A126),$A126=""),"",IF(OR(M126=0,AA126=1),0,CHOOSE(Z126,INDEX('Employee Register'!T:T,MATCH($A126,'Employee Register'!A:A,0)),INDEX('Employee Register'!N:N,MATCH($A126,'Employee Register'!A:A,0)))))</f>
        <v/>
      </c>
      <c r="AP126" s="51" t="str">
        <f>IF(OR(ISBLANK($A126),$A126=""),"",CHOOSE(AC126,0,(M126-O126)*Settings!$B$18))</f>
        <v/>
      </c>
      <c r="AQ126" s="84" t="str">
        <f t="shared" si="20"/>
        <v/>
      </c>
      <c r="AS126" s="113"/>
    </row>
    <row r="127" spans="1:45" s="204" customFormat="1" ht="15" customHeight="1" x14ac:dyDescent="0.2">
      <c r="A127" s="82"/>
      <c r="B127" s="50" t="str">
        <f>IF(OR(ISBLANK($A127),$A127=""),"",INDEX('Employee Register'!B:B,MATCH($A127,'Employee Register'!A:A,0),1))</f>
        <v/>
      </c>
      <c r="C127" s="46"/>
      <c r="D127" s="46"/>
      <c r="E127" s="29"/>
      <c r="F127" s="29"/>
      <c r="G127" s="29"/>
      <c r="H127" s="29"/>
      <c r="I127" s="47"/>
      <c r="J127" s="48"/>
      <c r="K127" s="48"/>
      <c r="L127" s="48"/>
      <c r="M127" s="83" t="str">
        <f>IF(OR(ISBLANK($A127),$A127=""),"",SUM($E127:$H127)*INDEX('Employee Register'!G:G,MATCH($A127,'Employee Register'!A:A,0),1)+IF(OR($X127,ISBLANK($X127)),$I127,0)*INDEX('Employee Register'!H:H,MATCH($A127,'Employee Register'!A:A,0),1)+J127)</f>
        <v/>
      </c>
      <c r="N127" s="83" t="str">
        <f>IF(OR(ISBLANK($A127),$A127=""),"",(M127-J127)*INDEX('Employee Register'!U:U,MATCH($A127,'Employee Register'!A:A,0),1))</f>
        <v/>
      </c>
      <c r="O127" s="142" t="str">
        <f>IF(OR(ISBLANK($A127),$A127=""),"",IF(M127=0,0,INDEX('Employee Register'!V:V,MATCH($A127,'Employee Register'!A:A,0),1)))</f>
        <v/>
      </c>
      <c r="P127" s="142" t="str">
        <f>IF(OR(ISBLANK($A127),$A127=""),"",IF(M127=0,0,INDEX('Employee Register'!W:W,MATCH($A127,'Employee Register'!A:A,0),1)+K127))</f>
        <v/>
      </c>
      <c r="Q127" s="83" t="str">
        <f t="shared" si="17"/>
        <v/>
      </c>
      <c r="R127" s="83" t="str">
        <f>IF(OR(ISBLANK($A127),$A127=""),"",INDEX('Employee Register'!Y:Y,MATCH($A127,'Employee Register'!A:A,0))*$Y127)</f>
        <v/>
      </c>
      <c r="S127" s="83" t="str">
        <f>IF(OR(ISBLANK($A127),$A127=""),"",INDEX('Employee Register'!Z:Z,MATCH($A127,'Employee Register'!A:A,0))*$Y127)</f>
        <v/>
      </c>
      <c r="T127" s="83" t="str">
        <f>IF(OR(ISBLANK($A127),$A127=""),"",IF(SUMIF($A$6:$A127,A127,$AP$6:$AP127)&lt;='Federal Tax Tables New'!$N$5,AP127,IF('Federal Tax Tables New'!$N$5-SUMIF($A$6:$A127,A127,$AP$6:$AP127)+AP127&lt;=0,0,'Federal Tax Tables New'!$N$5-SUMIF($A$6:$A127,A127,$AP$6:$AP127)+AP127)))</f>
        <v/>
      </c>
      <c r="U127" s="83" t="str">
        <f>IF(OR(ISBLANK($A127),$A127=""),"",CHOOSE(AC127,0,$M127*Settings!$B$19))</f>
        <v/>
      </c>
      <c r="V127" s="142" t="str">
        <f>IF(OR(ISBLANK($A127),$A127=""),"",IF(M127=0,0,INDEX('Employee Register'!$AA:$AA,MATCH($A127,'Employee Register'!$A:$A,0),1)))</f>
        <v/>
      </c>
      <c r="W127" s="142" t="str">
        <f>IF(OR(ISBLANK($A127),$A127=""),"",IF(M127=0,0,INDEX('Employee Register'!$AB:$AB,MATCH($A127,'Employee Register'!$A:$A,0),1)))</f>
        <v/>
      </c>
      <c r="X127" s="49" t="str">
        <f>IF(OR(ISBLANK($A127),$A127=""),"",INDEX('Employee Register'!I:I,MATCH($A127,'Employee Register'!A:A,0))="No")</f>
        <v/>
      </c>
      <c r="Y127" s="51" t="str">
        <f t="shared" si="15"/>
        <v/>
      </c>
      <c r="Z127" s="49" t="str">
        <f>IF(OR(ISBLANK($A127),$A127=""),"",MATCH(INDEX('Employee Register'!K:K,MATCH($A127,'Employee Register'!A:A,0)),Settings!$A$2:$A$3,0))</f>
        <v/>
      </c>
      <c r="AA127" s="49" t="str">
        <f>IF(OR(ISBLANK($A127),$A127=""),"",CHOOSE(Z127,MATCH(INDEX('Employee Register'!O:O,MATCH($A127,'Employee Register'!A:A,0)),Settings!$A$6:$A$9,0),MATCH(INDEX('Employee Register'!L:L,MATCH($A127,'Employee Register'!A:A,0)),Settings!$A$12:$A$15,0)))</f>
        <v/>
      </c>
      <c r="AB127" s="49" t="str">
        <f>IF(OR(ISBLANK($A127),$A127=""),"",CHOOSE(Z127,MATCH(INDEX('Employee Register'!P:P,MATCH($A127,'Employee Register'!A:A,0)),Settings!$A$22:$A$23,0),0))</f>
        <v/>
      </c>
      <c r="AC127" s="49" t="str">
        <f>IF(OR(ISBLANK($A127),$A127=""),"",MATCH(INDEX('Employee Register'!X:X,MATCH($A127,'Employee Register'!A:A,0)),Settings!$A$26:$A$27,0))</f>
        <v/>
      </c>
      <c r="AD127" s="49" t="str">
        <f>IF(OR(ISBLANK($A127),$A127=""),"",IF(Z127=2,INDEX('Employee Register'!M:M,MATCH($A127,'Employee Register'!A:A,0)),0))</f>
        <v/>
      </c>
      <c r="AE127" s="78" t="str">
        <f>IF(OR(ISBLANK($A127),$A127=""),"",$AD127*INDEX('Federal Tax Tables New'!$B$56:$B$63,MATCH(INDEX('Employee Register'!J:J,MATCH($A127,'Employee Register'!A:A,0)),'Federal Tax Tables New'!$A$56:$A$63,0),1))</f>
        <v/>
      </c>
      <c r="AF127" s="51" t="str">
        <f t="shared" si="18"/>
        <v/>
      </c>
      <c r="AG127" s="49" t="str">
        <f>IF(OR(ISBLANK($A127),$A127=""),"",INDEX('Federal Tax Tables New'!$C$56:$C$63,MATCH(INDEX('Employee Register'!J:J,MATCH($A127,'Employee Register'!A:A,0)),'Federal Tax Tables New'!$A$56:$A$63,0),1))</f>
        <v/>
      </c>
      <c r="AH127" s="139" t="str">
        <f>IF(OR(ISBLANK($A127),$A127=""),"",IF(AF127&lt;CHOOSE(Z127,INDEX('Employee Register'!S:S,MATCH($A127,'Employee Register'!A:A,0)),0),0,AF127*AG127-CHOOSE(Z127,INDEX('Employee Register'!S:S,MATCH($A127,'Employee Register'!A:A,0))*AG127,0)))</f>
        <v/>
      </c>
      <c r="AI127" s="51" t="str">
        <f>IF(OR(ISBLANK($A127),$A127=""),"",MAX(IF($Z127=1,CHOOSE(AB127,CHOOSE(AA127,0,INDEX('Federal Tax Tables New'!$F$33:$I$40,MATCH(AH127,'Federal Tax Tables New'!$F$33:$F$40,1),1),INDEX('Federal Tax Tables New'!$F$22:$I$29,MATCH(AH127,'Federal Tax Tables New'!$F$22:$F$29,1),1),INDEX('Federal Tax Tables New'!$F$44:$I$51,MATCH(AH127,'Federal Tax Tables New'!$F$44:$F$51,1),1)),CHOOSE(AA127,0,INDEX('Federal Tax Tables New'!$K$33:$N$40,MATCH(AH127,'Federal Tax Tables New'!$K$33:$K$40,1),1),INDEX('Federal Tax Tables New'!$K$22:$N$29,MATCH(AH127,'Federal Tax Tables New'!$K$22:$K$29,1),1),INDEX('Federal Tax Tables New'!$K$44:$N$51,MATCH(AH127,'Federal Tax Tables New'!$K$44:$K$51,1),1))),0),IF($Z127=2,CHOOSE(AA127,0,INDEX('Federal Tax Tables New'!$A$33:$D$40,MATCH(AH127,'Federal Tax Tables New'!$A$33:$A$40,1),1),INDEX('Federal Tax Tables New'!$A$22:$D$29,MATCH(AH127,'Federal Tax Tables New'!$A$22:$A$29,1),1),INDEX('Federal Tax Tables New'!$A$33:$D$40,MATCH(AH127,'Federal Tax Tables New'!$A$33:$A$40,1),1)),0)))</f>
        <v/>
      </c>
      <c r="AJ127" s="51" t="str">
        <f>IF(OR(ISBLANK($A127),$A127=""),"",MAX(IF($Z127=1,CHOOSE(AB127,CHOOSE(AA127,0,INDEX('Federal Tax Tables New'!$F$33:$I$40,MATCH(AH127,'Federal Tax Tables New'!$F$33:$F$40,1),3),INDEX('Federal Tax Tables New'!$F$22:$I$29,MATCH(AH127,'Federal Tax Tables New'!$F$22:$F$29,1),3),INDEX('Federal Tax Tables New'!$F$44:$I$51,MATCH(AH127,'Federal Tax Tables New'!$F$44:$F$51,1),3)),CHOOSE(AA127,0,INDEX('Federal Tax Tables New'!$K$33:$N$40,MATCH(AH127,'Federal Tax Tables New'!$K$33:$K$40,1),3),INDEX('Federal Tax Tables New'!$K$22:$N$29,MATCH(AH127,'Federal Tax Tables New'!$K$22:$K$29,1),3),INDEX('Federal Tax Tables New'!$K$44:$N$51,MATCH(AH127,'Federal Tax Tables New'!$K$44:$K$51,1),3))),0),IF($Z127=2,CHOOSE(AA127,0,INDEX('Federal Tax Tables New'!$A$33:$D$40,MATCH(AH127,'Federal Tax Tables New'!$A$33:$A$40,1),3),INDEX('Federal Tax Tables New'!$A$22:$D$29,MATCH(AH127,'Federal Tax Tables New'!$A$22:$A$29,1),3),INDEX('Federal Tax Tables New'!$A$33:$D$40,MATCH(AH127,'Federal Tax Tables New'!$A$33:$A$40,1),3)),0)))</f>
        <v/>
      </c>
      <c r="AK127" s="79" t="str">
        <f>IF(OR(ISBLANK($A127),$A127=""),"",MAX(IF($Z127=1,CHOOSE(AB127,CHOOSE(AA127,0,INDEX('Federal Tax Tables New'!$F$33:$I$40,MATCH(AH127,'Federal Tax Tables New'!$F$33:$F$40,1),4),INDEX('Federal Tax Tables New'!$F$22:$I$29,MATCH(AH127,'Federal Tax Tables New'!$F$22:$F$29,1),4),INDEX('Federal Tax Tables New'!$F$44:$I$51,MATCH(AH127,'Federal Tax Tables New'!$F$44:$F$51,1),4)),CHOOSE(AA127,0,INDEX('Federal Tax Tables New'!$K$33:$N$40,MATCH(AH127,'Federal Tax Tables New'!$K$33:$K$40,1),4),INDEX('Federal Tax Tables New'!$K$22:$N$29,MATCH(AH127,'Federal Tax Tables New'!$K$22:$K$29,1),4),INDEX('Federal Tax Tables New'!$K$44:$N$51,MATCH(AH127,'Federal Tax Tables New'!$K$44:$K$51,1),4))),0),IF($Z127=2,CHOOSE(AA127,0,INDEX('Federal Tax Tables New'!$A$33:$D$40,MATCH(AH127,'Federal Tax Tables New'!$A$33:$A$40,1),4),INDEX('Federal Tax Tables New'!$A$22:$D$29,MATCH(AH127,'Federal Tax Tables New'!$A$22:$A$29,1),4),INDEX('Federal Tax Tables New'!$A$33:$D$40,MATCH(AH127,'Federal Tax Tables New'!$A$33:$A$40,1),4)),0)))</f>
        <v/>
      </c>
      <c r="AL127" s="51" t="str">
        <f t="shared" si="16"/>
        <v/>
      </c>
      <c r="AM127" s="51" t="str">
        <f>IF(OR(ISBLANK($A127),$A127=""),"",CHOOSE(Z127,INDEX('Employee Register'!Q:Q,MATCH($A127,'Employee Register'!A:A,0))*'Federal Tax Tables New'!$H$5+INDEX('Employee Register'!R:R,MATCH($A127,'Employee Register'!A:A,0))*'Federal Tax Tables New'!$H$6,0))</f>
        <v/>
      </c>
      <c r="AN127" s="51" t="str">
        <f t="shared" si="19"/>
        <v/>
      </c>
      <c r="AO127" s="139" t="str">
        <f>IF(OR(ISBLANK($A127),$A127=""),"",IF(OR(M127=0,AA127=1),0,CHOOSE(Z127,INDEX('Employee Register'!T:T,MATCH($A127,'Employee Register'!A:A,0)),INDEX('Employee Register'!N:N,MATCH($A127,'Employee Register'!A:A,0)))))</f>
        <v/>
      </c>
      <c r="AP127" s="51" t="str">
        <f>IF(OR(ISBLANK($A127),$A127=""),"",CHOOSE(AC127,0,(M127-O127)*Settings!$B$18))</f>
        <v/>
      </c>
      <c r="AQ127" s="84" t="str">
        <f t="shared" si="20"/>
        <v/>
      </c>
      <c r="AS127" s="113"/>
    </row>
    <row r="128" spans="1:45" s="204" customFormat="1" ht="15" customHeight="1" x14ac:dyDescent="0.2">
      <c r="A128" s="82"/>
      <c r="B128" s="50" t="str">
        <f>IF(OR(ISBLANK($A128),$A128=""),"",INDEX('Employee Register'!B:B,MATCH($A128,'Employee Register'!A:A,0),1))</f>
        <v/>
      </c>
      <c r="C128" s="46"/>
      <c r="D128" s="46"/>
      <c r="E128" s="29"/>
      <c r="F128" s="29"/>
      <c r="G128" s="29"/>
      <c r="H128" s="29"/>
      <c r="I128" s="47"/>
      <c r="J128" s="48"/>
      <c r="K128" s="48"/>
      <c r="L128" s="48"/>
      <c r="M128" s="83" t="str">
        <f>IF(OR(ISBLANK($A128),$A128=""),"",SUM($E128:$H128)*INDEX('Employee Register'!G:G,MATCH($A128,'Employee Register'!A:A,0),1)+IF(OR($X128,ISBLANK($X128)),$I128,0)*INDEX('Employee Register'!H:H,MATCH($A128,'Employee Register'!A:A,0),1)+J128)</f>
        <v/>
      </c>
      <c r="N128" s="83" t="str">
        <f>IF(OR(ISBLANK($A128),$A128=""),"",(M128-J128)*INDEX('Employee Register'!U:U,MATCH($A128,'Employee Register'!A:A,0),1))</f>
        <v/>
      </c>
      <c r="O128" s="142" t="str">
        <f>IF(OR(ISBLANK($A128),$A128=""),"",IF(M128=0,0,INDEX('Employee Register'!V:V,MATCH($A128,'Employee Register'!A:A,0),1)))</f>
        <v/>
      </c>
      <c r="P128" s="142" t="str">
        <f>IF(OR(ISBLANK($A128),$A128=""),"",IF(M128=0,0,INDEX('Employee Register'!W:W,MATCH($A128,'Employee Register'!A:A,0),1)+K128))</f>
        <v/>
      </c>
      <c r="Q128" s="83" t="str">
        <f t="shared" si="17"/>
        <v/>
      </c>
      <c r="R128" s="83" t="str">
        <f>IF(OR(ISBLANK($A128),$A128=""),"",INDEX('Employee Register'!Y:Y,MATCH($A128,'Employee Register'!A:A,0))*$Y128)</f>
        <v/>
      </c>
      <c r="S128" s="83" t="str">
        <f>IF(OR(ISBLANK($A128),$A128=""),"",INDEX('Employee Register'!Z:Z,MATCH($A128,'Employee Register'!A:A,0))*$Y128)</f>
        <v/>
      </c>
      <c r="T128" s="83" t="str">
        <f>IF(OR(ISBLANK($A128),$A128=""),"",IF(SUMIF($A$6:$A128,A128,$AP$6:$AP128)&lt;='Federal Tax Tables New'!$N$5,AP128,IF('Federal Tax Tables New'!$N$5-SUMIF($A$6:$A128,A128,$AP$6:$AP128)+AP128&lt;=0,0,'Federal Tax Tables New'!$N$5-SUMIF($A$6:$A128,A128,$AP$6:$AP128)+AP128)))</f>
        <v/>
      </c>
      <c r="U128" s="83" t="str">
        <f>IF(OR(ISBLANK($A128),$A128=""),"",CHOOSE(AC128,0,$M128*Settings!$B$19))</f>
        <v/>
      </c>
      <c r="V128" s="142" t="str">
        <f>IF(OR(ISBLANK($A128),$A128=""),"",IF(M128=0,0,INDEX('Employee Register'!$AA:$AA,MATCH($A128,'Employee Register'!$A:$A,0),1)))</f>
        <v/>
      </c>
      <c r="W128" s="142" t="str">
        <f>IF(OR(ISBLANK($A128),$A128=""),"",IF(M128=0,0,INDEX('Employee Register'!$AB:$AB,MATCH($A128,'Employee Register'!$A:$A,0),1)))</f>
        <v/>
      </c>
      <c r="X128" s="49" t="str">
        <f>IF(OR(ISBLANK($A128),$A128=""),"",INDEX('Employee Register'!I:I,MATCH($A128,'Employee Register'!A:A,0))="No")</f>
        <v/>
      </c>
      <c r="Y128" s="51" t="str">
        <f t="shared" si="15"/>
        <v/>
      </c>
      <c r="Z128" s="49" t="str">
        <f>IF(OR(ISBLANK($A128),$A128=""),"",MATCH(INDEX('Employee Register'!K:K,MATCH($A128,'Employee Register'!A:A,0)),Settings!$A$2:$A$3,0))</f>
        <v/>
      </c>
      <c r="AA128" s="49" t="str">
        <f>IF(OR(ISBLANK($A128),$A128=""),"",CHOOSE(Z128,MATCH(INDEX('Employee Register'!O:O,MATCH($A128,'Employee Register'!A:A,0)),Settings!$A$6:$A$9,0),MATCH(INDEX('Employee Register'!L:L,MATCH($A128,'Employee Register'!A:A,0)),Settings!$A$12:$A$15,0)))</f>
        <v/>
      </c>
      <c r="AB128" s="49" t="str">
        <f>IF(OR(ISBLANK($A128),$A128=""),"",CHOOSE(Z128,MATCH(INDEX('Employee Register'!P:P,MATCH($A128,'Employee Register'!A:A,0)),Settings!$A$22:$A$23,0),0))</f>
        <v/>
      </c>
      <c r="AC128" s="49" t="str">
        <f>IF(OR(ISBLANK($A128),$A128=""),"",MATCH(INDEX('Employee Register'!X:X,MATCH($A128,'Employee Register'!A:A,0)),Settings!$A$26:$A$27,0))</f>
        <v/>
      </c>
      <c r="AD128" s="49" t="str">
        <f>IF(OR(ISBLANK($A128),$A128=""),"",IF(Z128=2,INDEX('Employee Register'!M:M,MATCH($A128,'Employee Register'!A:A,0)),0))</f>
        <v/>
      </c>
      <c r="AE128" s="78" t="str">
        <f>IF(OR(ISBLANK($A128),$A128=""),"",$AD128*INDEX('Federal Tax Tables New'!$B$56:$B$63,MATCH(INDEX('Employee Register'!J:J,MATCH($A128,'Employee Register'!A:A,0)),'Federal Tax Tables New'!$A$56:$A$63,0),1))</f>
        <v/>
      </c>
      <c r="AF128" s="51" t="str">
        <f t="shared" si="18"/>
        <v/>
      </c>
      <c r="AG128" s="49" t="str">
        <f>IF(OR(ISBLANK($A128),$A128=""),"",INDEX('Federal Tax Tables New'!$C$56:$C$63,MATCH(INDEX('Employee Register'!J:J,MATCH($A128,'Employee Register'!A:A,0)),'Federal Tax Tables New'!$A$56:$A$63,0),1))</f>
        <v/>
      </c>
      <c r="AH128" s="139" t="str">
        <f>IF(OR(ISBLANK($A128),$A128=""),"",IF(AF128&lt;CHOOSE(Z128,INDEX('Employee Register'!S:S,MATCH($A128,'Employee Register'!A:A,0)),0),0,AF128*AG128-CHOOSE(Z128,INDEX('Employee Register'!S:S,MATCH($A128,'Employee Register'!A:A,0))*AG128,0)))</f>
        <v/>
      </c>
      <c r="AI128" s="51" t="str">
        <f>IF(OR(ISBLANK($A128),$A128=""),"",MAX(IF($Z128=1,CHOOSE(AB128,CHOOSE(AA128,0,INDEX('Federal Tax Tables New'!$F$33:$I$40,MATCH(AH128,'Federal Tax Tables New'!$F$33:$F$40,1),1),INDEX('Federal Tax Tables New'!$F$22:$I$29,MATCH(AH128,'Federal Tax Tables New'!$F$22:$F$29,1),1),INDEX('Federal Tax Tables New'!$F$44:$I$51,MATCH(AH128,'Federal Tax Tables New'!$F$44:$F$51,1),1)),CHOOSE(AA128,0,INDEX('Federal Tax Tables New'!$K$33:$N$40,MATCH(AH128,'Federal Tax Tables New'!$K$33:$K$40,1),1),INDEX('Federal Tax Tables New'!$K$22:$N$29,MATCH(AH128,'Federal Tax Tables New'!$K$22:$K$29,1),1),INDEX('Federal Tax Tables New'!$K$44:$N$51,MATCH(AH128,'Federal Tax Tables New'!$K$44:$K$51,1),1))),0),IF($Z128=2,CHOOSE(AA128,0,INDEX('Federal Tax Tables New'!$A$33:$D$40,MATCH(AH128,'Federal Tax Tables New'!$A$33:$A$40,1),1),INDEX('Federal Tax Tables New'!$A$22:$D$29,MATCH(AH128,'Federal Tax Tables New'!$A$22:$A$29,1),1),INDEX('Federal Tax Tables New'!$A$33:$D$40,MATCH(AH128,'Federal Tax Tables New'!$A$33:$A$40,1),1)),0)))</f>
        <v/>
      </c>
      <c r="AJ128" s="51" t="str">
        <f>IF(OR(ISBLANK($A128),$A128=""),"",MAX(IF($Z128=1,CHOOSE(AB128,CHOOSE(AA128,0,INDEX('Federal Tax Tables New'!$F$33:$I$40,MATCH(AH128,'Federal Tax Tables New'!$F$33:$F$40,1),3),INDEX('Federal Tax Tables New'!$F$22:$I$29,MATCH(AH128,'Federal Tax Tables New'!$F$22:$F$29,1),3),INDEX('Federal Tax Tables New'!$F$44:$I$51,MATCH(AH128,'Federal Tax Tables New'!$F$44:$F$51,1),3)),CHOOSE(AA128,0,INDEX('Federal Tax Tables New'!$K$33:$N$40,MATCH(AH128,'Federal Tax Tables New'!$K$33:$K$40,1),3),INDEX('Federal Tax Tables New'!$K$22:$N$29,MATCH(AH128,'Federal Tax Tables New'!$K$22:$K$29,1),3),INDEX('Federal Tax Tables New'!$K$44:$N$51,MATCH(AH128,'Federal Tax Tables New'!$K$44:$K$51,1),3))),0),IF($Z128=2,CHOOSE(AA128,0,INDEX('Federal Tax Tables New'!$A$33:$D$40,MATCH(AH128,'Federal Tax Tables New'!$A$33:$A$40,1),3),INDEX('Federal Tax Tables New'!$A$22:$D$29,MATCH(AH128,'Federal Tax Tables New'!$A$22:$A$29,1),3),INDEX('Federal Tax Tables New'!$A$33:$D$40,MATCH(AH128,'Federal Tax Tables New'!$A$33:$A$40,1),3)),0)))</f>
        <v/>
      </c>
      <c r="AK128" s="79" t="str">
        <f>IF(OR(ISBLANK($A128),$A128=""),"",MAX(IF($Z128=1,CHOOSE(AB128,CHOOSE(AA128,0,INDEX('Federal Tax Tables New'!$F$33:$I$40,MATCH(AH128,'Federal Tax Tables New'!$F$33:$F$40,1),4),INDEX('Federal Tax Tables New'!$F$22:$I$29,MATCH(AH128,'Federal Tax Tables New'!$F$22:$F$29,1),4),INDEX('Federal Tax Tables New'!$F$44:$I$51,MATCH(AH128,'Federal Tax Tables New'!$F$44:$F$51,1),4)),CHOOSE(AA128,0,INDEX('Federal Tax Tables New'!$K$33:$N$40,MATCH(AH128,'Federal Tax Tables New'!$K$33:$K$40,1),4),INDEX('Federal Tax Tables New'!$K$22:$N$29,MATCH(AH128,'Federal Tax Tables New'!$K$22:$K$29,1),4),INDEX('Federal Tax Tables New'!$K$44:$N$51,MATCH(AH128,'Federal Tax Tables New'!$K$44:$K$51,1),4))),0),IF($Z128=2,CHOOSE(AA128,0,INDEX('Federal Tax Tables New'!$A$33:$D$40,MATCH(AH128,'Federal Tax Tables New'!$A$33:$A$40,1),4),INDEX('Federal Tax Tables New'!$A$22:$D$29,MATCH(AH128,'Federal Tax Tables New'!$A$22:$A$29,1),4),INDEX('Federal Tax Tables New'!$A$33:$D$40,MATCH(AH128,'Federal Tax Tables New'!$A$33:$A$40,1),4)),0)))</f>
        <v/>
      </c>
      <c r="AL128" s="51" t="str">
        <f t="shared" si="16"/>
        <v/>
      </c>
      <c r="AM128" s="51" t="str">
        <f>IF(OR(ISBLANK($A128),$A128=""),"",CHOOSE(Z128,INDEX('Employee Register'!Q:Q,MATCH($A128,'Employee Register'!A:A,0))*'Federal Tax Tables New'!$H$5+INDEX('Employee Register'!R:R,MATCH($A128,'Employee Register'!A:A,0))*'Federal Tax Tables New'!$H$6,0))</f>
        <v/>
      </c>
      <c r="AN128" s="51" t="str">
        <f t="shared" si="19"/>
        <v/>
      </c>
      <c r="AO128" s="139" t="str">
        <f>IF(OR(ISBLANK($A128),$A128=""),"",IF(OR(M128=0,AA128=1),0,CHOOSE(Z128,INDEX('Employee Register'!T:T,MATCH($A128,'Employee Register'!A:A,0)),INDEX('Employee Register'!N:N,MATCH($A128,'Employee Register'!A:A,0)))))</f>
        <v/>
      </c>
      <c r="AP128" s="51" t="str">
        <f>IF(OR(ISBLANK($A128),$A128=""),"",CHOOSE(AC128,0,(M128-O128)*Settings!$B$18))</f>
        <v/>
      </c>
      <c r="AQ128" s="84" t="str">
        <f t="shared" si="20"/>
        <v/>
      </c>
      <c r="AS128" s="113"/>
    </row>
    <row r="129" spans="1:45" s="204" customFormat="1" ht="15" customHeight="1" x14ac:dyDescent="0.2">
      <c r="A129" s="82"/>
      <c r="B129" s="50" t="str">
        <f>IF(OR(ISBLANK($A129),$A129=""),"",INDEX('Employee Register'!B:B,MATCH($A129,'Employee Register'!A:A,0),1))</f>
        <v/>
      </c>
      <c r="C129" s="46"/>
      <c r="D129" s="46"/>
      <c r="E129" s="29"/>
      <c r="F129" s="29"/>
      <c r="G129" s="29"/>
      <c r="H129" s="29"/>
      <c r="I129" s="47"/>
      <c r="J129" s="48"/>
      <c r="K129" s="48"/>
      <c r="L129" s="48"/>
      <c r="M129" s="83" t="str">
        <f>IF(OR(ISBLANK($A129),$A129=""),"",SUM($E129:$H129)*INDEX('Employee Register'!G:G,MATCH($A129,'Employee Register'!A:A,0),1)+IF(OR($X129,ISBLANK($X129)),$I129,0)*INDEX('Employee Register'!H:H,MATCH($A129,'Employee Register'!A:A,0),1)+J129)</f>
        <v/>
      </c>
      <c r="N129" s="83" t="str">
        <f>IF(OR(ISBLANK($A129),$A129=""),"",(M129-J129)*INDEX('Employee Register'!U:U,MATCH($A129,'Employee Register'!A:A,0),1))</f>
        <v/>
      </c>
      <c r="O129" s="142" t="str">
        <f>IF(OR(ISBLANK($A129),$A129=""),"",IF(M129=0,0,INDEX('Employee Register'!V:V,MATCH($A129,'Employee Register'!A:A,0),1)))</f>
        <v/>
      </c>
      <c r="P129" s="142" t="str">
        <f>IF(OR(ISBLANK($A129),$A129=""),"",IF(M129=0,0,INDEX('Employee Register'!W:W,MATCH($A129,'Employee Register'!A:A,0),1)+K129))</f>
        <v/>
      </c>
      <c r="Q129" s="83" t="str">
        <f t="shared" si="17"/>
        <v/>
      </c>
      <c r="R129" s="83" t="str">
        <f>IF(OR(ISBLANK($A129),$A129=""),"",INDEX('Employee Register'!Y:Y,MATCH($A129,'Employee Register'!A:A,0))*$Y129)</f>
        <v/>
      </c>
      <c r="S129" s="83" t="str">
        <f>IF(OR(ISBLANK($A129),$A129=""),"",INDEX('Employee Register'!Z:Z,MATCH($A129,'Employee Register'!A:A,0))*$Y129)</f>
        <v/>
      </c>
      <c r="T129" s="83" t="str">
        <f>IF(OR(ISBLANK($A129),$A129=""),"",IF(SUMIF($A$6:$A129,A129,$AP$6:$AP129)&lt;='Federal Tax Tables New'!$N$5,AP129,IF('Federal Tax Tables New'!$N$5-SUMIF($A$6:$A129,A129,$AP$6:$AP129)+AP129&lt;=0,0,'Federal Tax Tables New'!$N$5-SUMIF($A$6:$A129,A129,$AP$6:$AP129)+AP129)))</f>
        <v/>
      </c>
      <c r="U129" s="83" t="str">
        <f>IF(OR(ISBLANK($A129),$A129=""),"",CHOOSE(AC129,0,$M129*Settings!$B$19))</f>
        <v/>
      </c>
      <c r="V129" s="142" t="str">
        <f>IF(OR(ISBLANK($A129),$A129=""),"",IF(M129=0,0,INDEX('Employee Register'!$AA:$AA,MATCH($A129,'Employee Register'!$A:$A,0),1)))</f>
        <v/>
      </c>
      <c r="W129" s="142" t="str">
        <f>IF(OR(ISBLANK($A129),$A129=""),"",IF(M129=0,0,INDEX('Employee Register'!$AB:$AB,MATCH($A129,'Employee Register'!$A:$A,0),1)))</f>
        <v/>
      </c>
      <c r="X129" s="49" t="str">
        <f>IF(OR(ISBLANK($A129),$A129=""),"",INDEX('Employee Register'!I:I,MATCH($A129,'Employee Register'!A:A,0))="No")</f>
        <v/>
      </c>
      <c r="Y129" s="51" t="str">
        <f t="shared" si="15"/>
        <v/>
      </c>
      <c r="Z129" s="49" t="str">
        <f>IF(OR(ISBLANK($A129),$A129=""),"",MATCH(INDEX('Employee Register'!K:K,MATCH($A129,'Employee Register'!A:A,0)),Settings!$A$2:$A$3,0))</f>
        <v/>
      </c>
      <c r="AA129" s="49" t="str">
        <f>IF(OR(ISBLANK($A129),$A129=""),"",CHOOSE(Z129,MATCH(INDEX('Employee Register'!O:O,MATCH($A129,'Employee Register'!A:A,0)),Settings!$A$6:$A$9,0),MATCH(INDEX('Employee Register'!L:L,MATCH($A129,'Employee Register'!A:A,0)),Settings!$A$12:$A$15,0)))</f>
        <v/>
      </c>
      <c r="AB129" s="49" t="str">
        <f>IF(OR(ISBLANK($A129),$A129=""),"",CHOOSE(Z129,MATCH(INDEX('Employee Register'!P:P,MATCH($A129,'Employee Register'!A:A,0)),Settings!$A$22:$A$23,0),0))</f>
        <v/>
      </c>
      <c r="AC129" s="49" t="str">
        <f>IF(OR(ISBLANK($A129),$A129=""),"",MATCH(INDEX('Employee Register'!X:X,MATCH($A129,'Employee Register'!A:A,0)),Settings!$A$26:$A$27,0))</f>
        <v/>
      </c>
      <c r="AD129" s="49" t="str">
        <f>IF(OR(ISBLANK($A129),$A129=""),"",IF(Z129=2,INDEX('Employee Register'!M:M,MATCH($A129,'Employee Register'!A:A,0)),0))</f>
        <v/>
      </c>
      <c r="AE129" s="78" t="str">
        <f>IF(OR(ISBLANK($A129),$A129=""),"",$AD129*INDEX('Federal Tax Tables New'!$B$56:$B$63,MATCH(INDEX('Employee Register'!J:J,MATCH($A129,'Employee Register'!A:A,0)),'Federal Tax Tables New'!$A$56:$A$63,0),1))</f>
        <v/>
      </c>
      <c r="AF129" s="51" t="str">
        <f t="shared" si="18"/>
        <v/>
      </c>
      <c r="AG129" s="49" t="str">
        <f>IF(OR(ISBLANK($A129),$A129=""),"",INDEX('Federal Tax Tables New'!$C$56:$C$63,MATCH(INDEX('Employee Register'!J:J,MATCH($A129,'Employee Register'!A:A,0)),'Federal Tax Tables New'!$A$56:$A$63,0),1))</f>
        <v/>
      </c>
      <c r="AH129" s="139" t="str">
        <f>IF(OR(ISBLANK($A129),$A129=""),"",IF(AF129&lt;CHOOSE(Z129,INDEX('Employee Register'!S:S,MATCH($A129,'Employee Register'!A:A,0)),0),0,AF129*AG129-CHOOSE(Z129,INDEX('Employee Register'!S:S,MATCH($A129,'Employee Register'!A:A,0))*AG129,0)))</f>
        <v/>
      </c>
      <c r="AI129" s="51" t="str">
        <f>IF(OR(ISBLANK($A129),$A129=""),"",MAX(IF($Z129=1,CHOOSE(AB129,CHOOSE(AA129,0,INDEX('Federal Tax Tables New'!$F$33:$I$40,MATCH(AH129,'Federal Tax Tables New'!$F$33:$F$40,1),1),INDEX('Federal Tax Tables New'!$F$22:$I$29,MATCH(AH129,'Federal Tax Tables New'!$F$22:$F$29,1),1),INDEX('Federal Tax Tables New'!$F$44:$I$51,MATCH(AH129,'Federal Tax Tables New'!$F$44:$F$51,1),1)),CHOOSE(AA129,0,INDEX('Federal Tax Tables New'!$K$33:$N$40,MATCH(AH129,'Federal Tax Tables New'!$K$33:$K$40,1),1),INDEX('Federal Tax Tables New'!$K$22:$N$29,MATCH(AH129,'Federal Tax Tables New'!$K$22:$K$29,1),1),INDEX('Federal Tax Tables New'!$K$44:$N$51,MATCH(AH129,'Federal Tax Tables New'!$K$44:$K$51,1),1))),0),IF($Z129=2,CHOOSE(AA129,0,INDEX('Federal Tax Tables New'!$A$33:$D$40,MATCH(AH129,'Federal Tax Tables New'!$A$33:$A$40,1),1),INDEX('Federal Tax Tables New'!$A$22:$D$29,MATCH(AH129,'Federal Tax Tables New'!$A$22:$A$29,1),1),INDEX('Federal Tax Tables New'!$A$33:$D$40,MATCH(AH129,'Federal Tax Tables New'!$A$33:$A$40,1),1)),0)))</f>
        <v/>
      </c>
      <c r="AJ129" s="51" t="str">
        <f>IF(OR(ISBLANK($A129),$A129=""),"",MAX(IF($Z129=1,CHOOSE(AB129,CHOOSE(AA129,0,INDEX('Federal Tax Tables New'!$F$33:$I$40,MATCH(AH129,'Federal Tax Tables New'!$F$33:$F$40,1),3),INDEX('Federal Tax Tables New'!$F$22:$I$29,MATCH(AH129,'Federal Tax Tables New'!$F$22:$F$29,1),3),INDEX('Federal Tax Tables New'!$F$44:$I$51,MATCH(AH129,'Federal Tax Tables New'!$F$44:$F$51,1),3)),CHOOSE(AA129,0,INDEX('Federal Tax Tables New'!$K$33:$N$40,MATCH(AH129,'Federal Tax Tables New'!$K$33:$K$40,1),3),INDEX('Federal Tax Tables New'!$K$22:$N$29,MATCH(AH129,'Federal Tax Tables New'!$K$22:$K$29,1),3),INDEX('Federal Tax Tables New'!$K$44:$N$51,MATCH(AH129,'Federal Tax Tables New'!$K$44:$K$51,1),3))),0),IF($Z129=2,CHOOSE(AA129,0,INDEX('Federal Tax Tables New'!$A$33:$D$40,MATCH(AH129,'Federal Tax Tables New'!$A$33:$A$40,1),3),INDEX('Federal Tax Tables New'!$A$22:$D$29,MATCH(AH129,'Federal Tax Tables New'!$A$22:$A$29,1),3),INDEX('Federal Tax Tables New'!$A$33:$D$40,MATCH(AH129,'Federal Tax Tables New'!$A$33:$A$40,1),3)),0)))</f>
        <v/>
      </c>
      <c r="AK129" s="79" t="str">
        <f>IF(OR(ISBLANK($A129),$A129=""),"",MAX(IF($Z129=1,CHOOSE(AB129,CHOOSE(AA129,0,INDEX('Federal Tax Tables New'!$F$33:$I$40,MATCH(AH129,'Federal Tax Tables New'!$F$33:$F$40,1),4),INDEX('Federal Tax Tables New'!$F$22:$I$29,MATCH(AH129,'Federal Tax Tables New'!$F$22:$F$29,1),4),INDEX('Federal Tax Tables New'!$F$44:$I$51,MATCH(AH129,'Federal Tax Tables New'!$F$44:$F$51,1),4)),CHOOSE(AA129,0,INDEX('Federal Tax Tables New'!$K$33:$N$40,MATCH(AH129,'Federal Tax Tables New'!$K$33:$K$40,1),4),INDEX('Federal Tax Tables New'!$K$22:$N$29,MATCH(AH129,'Federal Tax Tables New'!$K$22:$K$29,1),4),INDEX('Federal Tax Tables New'!$K$44:$N$51,MATCH(AH129,'Federal Tax Tables New'!$K$44:$K$51,1),4))),0),IF($Z129=2,CHOOSE(AA129,0,INDEX('Federal Tax Tables New'!$A$33:$D$40,MATCH(AH129,'Federal Tax Tables New'!$A$33:$A$40,1),4),INDEX('Federal Tax Tables New'!$A$22:$D$29,MATCH(AH129,'Federal Tax Tables New'!$A$22:$A$29,1),4),INDEX('Federal Tax Tables New'!$A$33:$D$40,MATCH(AH129,'Federal Tax Tables New'!$A$33:$A$40,1),4)),0)))</f>
        <v/>
      </c>
      <c r="AL129" s="51" t="str">
        <f t="shared" si="16"/>
        <v/>
      </c>
      <c r="AM129" s="51" t="str">
        <f>IF(OR(ISBLANK($A129),$A129=""),"",CHOOSE(Z129,INDEX('Employee Register'!Q:Q,MATCH($A129,'Employee Register'!A:A,0))*'Federal Tax Tables New'!$H$5+INDEX('Employee Register'!R:R,MATCH($A129,'Employee Register'!A:A,0))*'Federal Tax Tables New'!$H$6,0))</f>
        <v/>
      </c>
      <c r="AN129" s="51" t="str">
        <f t="shared" si="19"/>
        <v/>
      </c>
      <c r="AO129" s="139" t="str">
        <f>IF(OR(ISBLANK($A129),$A129=""),"",IF(OR(M129=0,AA129=1),0,CHOOSE(Z129,INDEX('Employee Register'!T:T,MATCH($A129,'Employee Register'!A:A,0)),INDEX('Employee Register'!N:N,MATCH($A129,'Employee Register'!A:A,0)))))</f>
        <v/>
      </c>
      <c r="AP129" s="51" t="str">
        <f>IF(OR(ISBLANK($A129),$A129=""),"",CHOOSE(AC129,0,(M129-O129)*Settings!$B$18))</f>
        <v/>
      </c>
      <c r="AQ129" s="84" t="str">
        <f t="shared" si="20"/>
        <v/>
      </c>
      <c r="AS129" s="113"/>
    </row>
    <row r="130" spans="1:45" s="204" customFormat="1" ht="15" customHeight="1" x14ac:dyDescent="0.2">
      <c r="A130" s="82"/>
      <c r="B130" s="50" t="str">
        <f>IF(OR(ISBLANK($A130),$A130=""),"",INDEX('Employee Register'!B:B,MATCH($A130,'Employee Register'!A:A,0),1))</f>
        <v/>
      </c>
      <c r="C130" s="46"/>
      <c r="D130" s="46"/>
      <c r="E130" s="29"/>
      <c r="F130" s="29"/>
      <c r="G130" s="29"/>
      <c r="H130" s="29"/>
      <c r="I130" s="47"/>
      <c r="J130" s="48"/>
      <c r="K130" s="48"/>
      <c r="L130" s="48"/>
      <c r="M130" s="83" t="str">
        <f>IF(OR(ISBLANK($A130),$A130=""),"",SUM($E130:$H130)*INDEX('Employee Register'!G:G,MATCH($A130,'Employee Register'!A:A,0),1)+IF(OR($X130,ISBLANK($X130)),$I130,0)*INDEX('Employee Register'!H:H,MATCH($A130,'Employee Register'!A:A,0),1)+J130)</f>
        <v/>
      </c>
      <c r="N130" s="83" t="str">
        <f>IF(OR(ISBLANK($A130),$A130=""),"",(M130-J130)*INDEX('Employee Register'!U:U,MATCH($A130,'Employee Register'!A:A,0),1))</f>
        <v/>
      </c>
      <c r="O130" s="142" t="str">
        <f>IF(OR(ISBLANK($A130),$A130=""),"",IF(M130=0,0,INDEX('Employee Register'!V:V,MATCH($A130,'Employee Register'!A:A,0),1)))</f>
        <v/>
      </c>
      <c r="P130" s="142" t="str">
        <f>IF(OR(ISBLANK($A130),$A130=""),"",IF(M130=0,0,INDEX('Employee Register'!W:W,MATCH($A130,'Employee Register'!A:A,0),1)+K130))</f>
        <v/>
      </c>
      <c r="Q130" s="83" t="str">
        <f t="shared" si="17"/>
        <v/>
      </c>
      <c r="R130" s="83" t="str">
        <f>IF(OR(ISBLANK($A130),$A130=""),"",INDEX('Employee Register'!Y:Y,MATCH($A130,'Employee Register'!A:A,0))*$Y130)</f>
        <v/>
      </c>
      <c r="S130" s="83" t="str">
        <f>IF(OR(ISBLANK($A130),$A130=""),"",INDEX('Employee Register'!Z:Z,MATCH($A130,'Employee Register'!A:A,0))*$Y130)</f>
        <v/>
      </c>
      <c r="T130" s="83" t="str">
        <f>IF(OR(ISBLANK($A130),$A130=""),"",IF(SUMIF($A$6:$A130,A130,$AP$6:$AP130)&lt;='Federal Tax Tables New'!$N$5,AP130,IF('Federal Tax Tables New'!$N$5-SUMIF($A$6:$A130,A130,$AP$6:$AP130)+AP130&lt;=0,0,'Federal Tax Tables New'!$N$5-SUMIF($A$6:$A130,A130,$AP$6:$AP130)+AP130)))</f>
        <v/>
      </c>
      <c r="U130" s="83" t="str">
        <f>IF(OR(ISBLANK($A130),$A130=""),"",CHOOSE(AC130,0,$M130*Settings!$B$19))</f>
        <v/>
      </c>
      <c r="V130" s="142" t="str">
        <f>IF(OR(ISBLANK($A130),$A130=""),"",IF(M130=0,0,INDEX('Employee Register'!$AA:$AA,MATCH($A130,'Employee Register'!$A:$A,0),1)))</f>
        <v/>
      </c>
      <c r="W130" s="142" t="str">
        <f>IF(OR(ISBLANK($A130),$A130=""),"",IF(M130=0,0,INDEX('Employee Register'!$AB:$AB,MATCH($A130,'Employee Register'!$A:$A,0),1)))</f>
        <v/>
      </c>
      <c r="X130" s="49" t="str">
        <f>IF(OR(ISBLANK($A130),$A130=""),"",INDEX('Employee Register'!I:I,MATCH($A130,'Employee Register'!A:A,0))="No")</f>
        <v/>
      </c>
      <c r="Y130" s="51" t="str">
        <f t="shared" si="15"/>
        <v/>
      </c>
      <c r="Z130" s="49" t="str">
        <f>IF(OR(ISBLANK($A130),$A130=""),"",MATCH(INDEX('Employee Register'!K:K,MATCH($A130,'Employee Register'!A:A,0)),Settings!$A$2:$A$3,0))</f>
        <v/>
      </c>
      <c r="AA130" s="49" t="str">
        <f>IF(OR(ISBLANK($A130),$A130=""),"",CHOOSE(Z130,MATCH(INDEX('Employee Register'!O:O,MATCH($A130,'Employee Register'!A:A,0)),Settings!$A$6:$A$9,0),MATCH(INDEX('Employee Register'!L:L,MATCH($A130,'Employee Register'!A:A,0)),Settings!$A$12:$A$15,0)))</f>
        <v/>
      </c>
      <c r="AB130" s="49" t="str">
        <f>IF(OR(ISBLANK($A130),$A130=""),"",CHOOSE(Z130,MATCH(INDEX('Employee Register'!P:P,MATCH($A130,'Employee Register'!A:A,0)),Settings!$A$22:$A$23,0),0))</f>
        <v/>
      </c>
      <c r="AC130" s="49" t="str">
        <f>IF(OR(ISBLANK($A130),$A130=""),"",MATCH(INDEX('Employee Register'!X:X,MATCH($A130,'Employee Register'!A:A,0)),Settings!$A$26:$A$27,0))</f>
        <v/>
      </c>
      <c r="AD130" s="49" t="str">
        <f>IF(OR(ISBLANK($A130),$A130=""),"",IF(Z130=2,INDEX('Employee Register'!M:M,MATCH($A130,'Employee Register'!A:A,0)),0))</f>
        <v/>
      </c>
      <c r="AE130" s="78" t="str">
        <f>IF(OR(ISBLANK($A130),$A130=""),"",$AD130*INDEX('Federal Tax Tables New'!$B$56:$B$63,MATCH(INDEX('Employee Register'!J:J,MATCH($A130,'Employee Register'!A:A,0)),'Federal Tax Tables New'!$A$56:$A$63,0),1))</f>
        <v/>
      </c>
      <c r="AF130" s="51" t="str">
        <f t="shared" si="18"/>
        <v/>
      </c>
      <c r="AG130" s="49" t="str">
        <f>IF(OR(ISBLANK($A130),$A130=""),"",INDEX('Federal Tax Tables New'!$C$56:$C$63,MATCH(INDEX('Employee Register'!J:J,MATCH($A130,'Employee Register'!A:A,0)),'Federal Tax Tables New'!$A$56:$A$63,0),1))</f>
        <v/>
      </c>
      <c r="AH130" s="139" t="str">
        <f>IF(OR(ISBLANK($A130),$A130=""),"",IF(AF130&lt;CHOOSE(Z130,INDEX('Employee Register'!S:S,MATCH($A130,'Employee Register'!A:A,0)),0),0,AF130*AG130-CHOOSE(Z130,INDEX('Employee Register'!S:S,MATCH($A130,'Employee Register'!A:A,0))*AG130,0)))</f>
        <v/>
      </c>
      <c r="AI130" s="51" t="str">
        <f>IF(OR(ISBLANK($A130),$A130=""),"",MAX(IF($Z130=1,CHOOSE(AB130,CHOOSE(AA130,0,INDEX('Federal Tax Tables New'!$F$33:$I$40,MATCH(AH130,'Federal Tax Tables New'!$F$33:$F$40,1),1),INDEX('Federal Tax Tables New'!$F$22:$I$29,MATCH(AH130,'Federal Tax Tables New'!$F$22:$F$29,1),1),INDEX('Federal Tax Tables New'!$F$44:$I$51,MATCH(AH130,'Federal Tax Tables New'!$F$44:$F$51,1),1)),CHOOSE(AA130,0,INDEX('Federal Tax Tables New'!$K$33:$N$40,MATCH(AH130,'Federal Tax Tables New'!$K$33:$K$40,1),1),INDEX('Federal Tax Tables New'!$K$22:$N$29,MATCH(AH130,'Federal Tax Tables New'!$K$22:$K$29,1),1),INDEX('Federal Tax Tables New'!$K$44:$N$51,MATCH(AH130,'Federal Tax Tables New'!$K$44:$K$51,1),1))),0),IF($Z130=2,CHOOSE(AA130,0,INDEX('Federal Tax Tables New'!$A$33:$D$40,MATCH(AH130,'Federal Tax Tables New'!$A$33:$A$40,1),1),INDEX('Federal Tax Tables New'!$A$22:$D$29,MATCH(AH130,'Federal Tax Tables New'!$A$22:$A$29,1),1),INDEX('Federal Tax Tables New'!$A$33:$D$40,MATCH(AH130,'Federal Tax Tables New'!$A$33:$A$40,1),1)),0)))</f>
        <v/>
      </c>
      <c r="AJ130" s="51" t="str">
        <f>IF(OR(ISBLANK($A130),$A130=""),"",MAX(IF($Z130=1,CHOOSE(AB130,CHOOSE(AA130,0,INDEX('Federal Tax Tables New'!$F$33:$I$40,MATCH(AH130,'Federal Tax Tables New'!$F$33:$F$40,1),3),INDEX('Federal Tax Tables New'!$F$22:$I$29,MATCH(AH130,'Federal Tax Tables New'!$F$22:$F$29,1),3),INDEX('Federal Tax Tables New'!$F$44:$I$51,MATCH(AH130,'Federal Tax Tables New'!$F$44:$F$51,1),3)),CHOOSE(AA130,0,INDEX('Federal Tax Tables New'!$K$33:$N$40,MATCH(AH130,'Federal Tax Tables New'!$K$33:$K$40,1),3),INDEX('Federal Tax Tables New'!$K$22:$N$29,MATCH(AH130,'Federal Tax Tables New'!$K$22:$K$29,1),3),INDEX('Federal Tax Tables New'!$K$44:$N$51,MATCH(AH130,'Federal Tax Tables New'!$K$44:$K$51,1),3))),0),IF($Z130=2,CHOOSE(AA130,0,INDEX('Federal Tax Tables New'!$A$33:$D$40,MATCH(AH130,'Federal Tax Tables New'!$A$33:$A$40,1),3),INDEX('Federal Tax Tables New'!$A$22:$D$29,MATCH(AH130,'Federal Tax Tables New'!$A$22:$A$29,1),3),INDEX('Federal Tax Tables New'!$A$33:$D$40,MATCH(AH130,'Federal Tax Tables New'!$A$33:$A$40,1),3)),0)))</f>
        <v/>
      </c>
      <c r="AK130" s="79" t="str">
        <f>IF(OR(ISBLANK($A130),$A130=""),"",MAX(IF($Z130=1,CHOOSE(AB130,CHOOSE(AA130,0,INDEX('Federal Tax Tables New'!$F$33:$I$40,MATCH(AH130,'Federal Tax Tables New'!$F$33:$F$40,1),4),INDEX('Federal Tax Tables New'!$F$22:$I$29,MATCH(AH130,'Federal Tax Tables New'!$F$22:$F$29,1),4),INDEX('Federal Tax Tables New'!$F$44:$I$51,MATCH(AH130,'Federal Tax Tables New'!$F$44:$F$51,1),4)),CHOOSE(AA130,0,INDEX('Federal Tax Tables New'!$K$33:$N$40,MATCH(AH130,'Federal Tax Tables New'!$K$33:$K$40,1),4),INDEX('Federal Tax Tables New'!$K$22:$N$29,MATCH(AH130,'Federal Tax Tables New'!$K$22:$K$29,1),4),INDEX('Federal Tax Tables New'!$K$44:$N$51,MATCH(AH130,'Federal Tax Tables New'!$K$44:$K$51,1),4))),0),IF($Z130=2,CHOOSE(AA130,0,INDEX('Federal Tax Tables New'!$A$33:$D$40,MATCH(AH130,'Federal Tax Tables New'!$A$33:$A$40,1),4),INDEX('Federal Tax Tables New'!$A$22:$D$29,MATCH(AH130,'Federal Tax Tables New'!$A$22:$A$29,1),4),INDEX('Federal Tax Tables New'!$A$33:$D$40,MATCH(AH130,'Federal Tax Tables New'!$A$33:$A$40,1),4)),0)))</f>
        <v/>
      </c>
      <c r="AL130" s="51" t="str">
        <f t="shared" si="16"/>
        <v/>
      </c>
      <c r="AM130" s="51" t="str">
        <f>IF(OR(ISBLANK($A130),$A130=""),"",CHOOSE(Z130,INDEX('Employee Register'!Q:Q,MATCH($A130,'Employee Register'!A:A,0))*'Federal Tax Tables New'!$H$5+INDEX('Employee Register'!R:R,MATCH($A130,'Employee Register'!A:A,0))*'Federal Tax Tables New'!$H$6,0))</f>
        <v/>
      </c>
      <c r="AN130" s="51" t="str">
        <f t="shared" si="19"/>
        <v/>
      </c>
      <c r="AO130" s="139" t="str">
        <f>IF(OR(ISBLANK($A130),$A130=""),"",IF(OR(M130=0,AA130=1),0,CHOOSE(Z130,INDEX('Employee Register'!T:T,MATCH($A130,'Employee Register'!A:A,0)),INDEX('Employee Register'!N:N,MATCH($A130,'Employee Register'!A:A,0)))))</f>
        <v/>
      </c>
      <c r="AP130" s="51" t="str">
        <f>IF(OR(ISBLANK($A130),$A130=""),"",CHOOSE(AC130,0,(M130-O130)*Settings!$B$18))</f>
        <v/>
      </c>
      <c r="AQ130" s="84" t="str">
        <f t="shared" si="20"/>
        <v/>
      </c>
      <c r="AS130" s="113"/>
    </row>
    <row r="131" spans="1:45" s="204" customFormat="1" ht="15" customHeight="1" x14ac:dyDescent="0.2">
      <c r="A131" s="82"/>
      <c r="B131" s="50" t="str">
        <f>IF(OR(ISBLANK($A131),$A131=""),"",INDEX('Employee Register'!B:B,MATCH($A131,'Employee Register'!A:A,0),1))</f>
        <v/>
      </c>
      <c r="C131" s="46"/>
      <c r="D131" s="46"/>
      <c r="E131" s="29"/>
      <c r="F131" s="29"/>
      <c r="G131" s="29"/>
      <c r="H131" s="29"/>
      <c r="I131" s="47"/>
      <c r="J131" s="48"/>
      <c r="K131" s="48"/>
      <c r="L131" s="48"/>
      <c r="M131" s="83" t="str">
        <f>IF(OR(ISBLANK($A131),$A131=""),"",SUM($E131:$H131)*INDEX('Employee Register'!G:G,MATCH($A131,'Employee Register'!A:A,0),1)+IF(OR($X131,ISBLANK($X131)),$I131,0)*INDEX('Employee Register'!H:H,MATCH($A131,'Employee Register'!A:A,0),1)+J131)</f>
        <v/>
      </c>
      <c r="N131" s="83" t="str">
        <f>IF(OR(ISBLANK($A131),$A131=""),"",(M131-J131)*INDEX('Employee Register'!U:U,MATCH($A131,'Employee Register'!A:A,0),1))</f>
        <v/>
      </c>
      <c r="O131" s="142" t="str">
        <f>IF(OR(ISBLANK($A131),$A131=""),"",IF(M131=0,0,INDEX('Employee Register'!V:V,MATCH($A131,'Employee Register'!A:A,0),1)))</f>
        <v/>
      </c>
      <c r="P131" s="142" t="str">
        <f>IF(OR(ISBLANK($A131),$A131=""),"",IF(M131=0,0,INDEX('Employee Register'!W:W,MATCH($A131,'Employee Register'!A:A,0),1)+K131))</f>
        <v/>
      </c>
      <c r="Q131" s="83" t="str">
        <f t="shared" si="17"/>
        <v/>
      </c>
      <c r="R131" s="83" t="str">
        <f>IF(OR(ISBLANK($A131),$A131=""),"",INDEX('Employee Register'!Y:Y,MATCH($A131,'Employee Register'!A:A,0))*$Y131)</f>
        <v/>
      </c>
      <c r="S131" s="83" t="str">
        <f>IF(OR(ISBLANK($A131),$A131=""),"",INDEX('Employee Register'!Z:Z,MATCH($A131,'Employee Register'!A:A,0))*$Y131)</f>
        <v/>
      </c>
      <c r="T131" s="83" t="str">
        <f>IF(OR(ISBLANK($A131),$A131=""),"",IF(SUMIF($A$6:$A131,A131,$AP$6:$AP131)&lt;='Federal Tax Tables New'!$N$5,AP131,IF('Federal Tax Tables New'!$N$5-SUMIF($A$6:$A131,A131,$AP$6:$AP131)+AP131&lt;=0,0,'Federal Tax Tables New'!$N$5-SUMIF($A$6:$A131,A131,$AP$6:$AP131)+AP131)))</f>
        <v/>
      </c>
      <c r="U131" s="83" t="str">
        <f>IF(OR(ISBLANK($A131),$A131=""),"",CHOOSE(AC131,0,$M131*Settings!$B$19))</f>
        <v/>
      </c>
      <c r="V131" s="142" t="str">
        <f>IF(OR(ISBLANK($A131),$A131=""),"",IF(M131=0,0,INDEX('Employee Register'!$AA:$AA,MATCH($A131,'Employee Register'!$A:$A,0),1)))</f>
        <v/>
      </c>
      <c r="W131" s="142" t="str">
        <f>IF(OR(ISBLANK($A131),$A131=""),"",IF(M131=0,0,INDEX('Employee Register'!$AB:$AB,MATCH($A131,'Employee Register'!$A:$A,0),1)))</f>
        <v/>
      </c>
      <c r="X131" s="49" t="str">
        <f>IF(OR(ISBLANK($A131),$A131=""),"",INDEX('Employee Register'!I:I,MATCH($A131,'Employee Register'!A:A,0))="No")</f>
        <v/>
      </c>
      <c r="Y131" s="51" t="str">
        <f t="shared" si="15"/>
        <v/>
      </c>
      <c r="Z131" s="49" t="str">
        <f>IF(OR(ISBLANK($A131),$A131=""),"",MATCH(INDEX('Employee Register'!K:K,MATCH($A131,'Employee Register'!A:A,0)),Settings!$A$2:$A$3,0))</f>
        <v/>
      </c>
      <c r="AA131" s="49" t="str">
        <f>IF(OR(ISBLANK($A131),$A131=""),"",CHOOSE(Z131,MATCH(INDEX('Employee Register'!O:O,MATCH($A131,'Employee Register'!A:A,0)),Settings!$A$6:$A$9,0),MATCH(INDEX('Employee Register'!L:L,MATCH($A131,'Employee Register'!A:A,0)),Settings!$A$12:$A$15,0)))</f>
        <v/>
      </c>
      <c r="AB131" s="49" t="str">
        <f>IF(OR(ISBLANK($A131),$A131=""),"",CHOOSE(Z131,MATCH(INDEX('Employee Register'!P:P,MATCH($A131,'Employee Register'!A:A,0)),Settings!$A$22:$A$23,0),0))</f>
        <v/>
      </c>
      <c r="AC131" s="49" t="str">
        <f>IF(OR(ISBLANK($A131),$A131=""),"",MATCH(INDEX('Employee Register'!X:X,MATCH($A131,'Employee Register'!A:A,0)),Settings!$A$26:$A$27,0))</f>
        <v/>
      </c>
      <c r="AD131" s="49" t="str">
        <f>IF(OR(ISBLANK($A131),$A131=""),"",IF(Z131=2,INDEX('Employee Register'!M:M,MATCH($A131,'Employee Register'!A:A,0)),0))</f>
        <v/>
      </c>
      <c r="AE131" s="78" t="str">
        <f>IF(OR(ISBLANK($A131),$A131=""),"",$AD131*INDEX('Federal Tax Tables New'!$B$56:$B$63,MATCH(INDEX('Employee Register'!J:J,MATCH($A131,'Employee Register'!A:A,0)),'Federal Tax Tables New'!$A$56:$A$63,0),1))</f>
        <v/>
      </c>
      <c r="AF131" s="51" t="str">
        <f t="shared" si="18"/>
        <v/>
      </c>
      <c r="AG131" s="49" t="str">
        <f>IF(OR(ISBLANK($A131),$A131=""),"",INDEX('Federal Tax Tables New'!$C$56:$C$63,MATCH(INDEX('Employee Register'!J:J,MATCH($A131,'Employee Register'!A:A,0)),'Federal Tax Tables New'!$A$56:$A$63,0),1))</f>
        <v/>
      </c>
      <c r="AH131" s="139" t="str">
        <f>IF(OR(ISBLANK($A131),$A131=""),"",IF(AF131&lt;CHOOSE(Z131,INDEX('Employee Register'!S:S,MATCH($A131,'Employee Register'!A:A,0)),0),0,AF131*AG131-CHOOSE(Z131,INDEX('Employee Register'!S:S,MATCH($A131,'Employee Register'!A:A,0))*AG131,0)))</f>
        <v/>
      </c>
      <c r="AI131" s="51" t="str">
        <f>IF(OR(ISBLANK($A131),$A131=""),"",MAX(IF($Z131=1,CHOOSE(AB131,CHOOSE(AA131,0,INDEX('Federal Tax Tables New'!$F$33:$I$40,MATCH(AH131,'Federal Tax Tables New'!$F$33:$F$40,1),1),INDEX('Federal Tax Tables New'!$F$22:$I$29,MATCH(AH131,'Federal Tax Tables New'!$F$22:$F$29,1),1),INDEX('Federal Tax Tables New'!$F$44:$I$51,MATCH(AH131,'Federal Tax Tables New'!$F$44:$F$51,1),1)),CHOOSE(AA131,0,INDEX('Federal Tax Tables New'!$K$33:$N$40,MATCH(AH131,'Federal Tax Tables New'!$K$33:$K$40,1),1),INDEX('Federal Tax Tables New'!$K$22:$N$29,MATCH(AH131,'Federal Tax Tables New'!$K$22:$K$29,1),1),INDEX('Federal Tax Tables New'!$K$44:$N$51,MATCH(AH131,'Federal Tax Tables New'!$K$44:$K$51,1),1))),0),IF($Z131=2,CHOOSE(AA131,0,INDEX('Federal Tax Tables New'!$A$33:$D$40,MATCH(AH131,'Federal Tax Tables New'!$A$33:$A$40,1),1),INDEX('Federal Tax Tables New'!$A$22:$D$29,MATCH(AH131,'Federal Tax Tables New'!$A$22:$A$29,1),1),INDEX('Federal Tax Tables New'!$A$33:$D$40,MATCH(AH131,'Federal Tax Tables New'!$A$33:$A$40,1),1)),0)))</f>
        <v/>
      </c>
      <c r="AJ131" s="51" t="str">
        <f>IF(OR(ISBLANK($A131),$A131=""),"",MAX(IF($Z131=1,CHOOSE(AB131,CHOOSE(AA131,0,INDEX('Federal Tax Tables New'!$F$33:$I$40,MATCH(AH131,'Federal Tax Tables New'!$F$33:$F$40,1),3),INDEX('Federal Tax Tables New'!$F$22:$I$29,MATCH(AH131,'Federal Tax Tables New'!$F$22:$F$29,1),3),INDEX('Federal Tax Tables New'!$F$44:$I$51,MATCH(AH131,'Federal Tax Tables New'!$F$44:$F$51,1),3)),CHOOSE(AA131,0,INDEX('Federal Tax Tables New'!$K$33:$N$40,MATCH(AH131,'Federal Tax Tables New'!$K$33:$K$40,1),3),INDEX('Federal Tax Tables New'!$K$22:$N$29,MATCH(AH131,'Federal Tax Tables New'!$K$22:$K$29,1),3),INDEX('Federal Tax Tables New'!$K$44:$N$51,MATCH(AH131,'Federal Tax Tables New'!$K$44:$K$51,1),3))),0),IF($Z131=2,CHOOSE(AA131,0,INDEX('Federal Tax Tables New'!$A$33:$D$40,MATCH(AH131,'Federal Tax Tables New'!$A$33:$A$40,1),3),INDEX('Federal Tax Tables New'!$A$22:$D$29,MATCH(AH131,'Federal Tax Tables New'!$A$22:$A$29,1),3),INDEX('Federal Tax Tables New'!$A$33:$D$40,MATCH(AH131,'Federal Tax Tables New'!$A$33:$A$40,1),3)),0)))</f>
        <v/>
      </c>
      <c r="AK131" s="79" t="str">
        <f>IF(OR(ISBLANK($A131),$A131=""),"",MAX(IF($Z131=1,CHOOSE(AB131,CHOOSE(AA131,0,INDEX('Federal Tax Tables New'!$F$33:$I$40,MATCH(AH131,'Federal Tax Tables New'!$F$33:$F$40,1),4),INDEX('Federal Tax Tables New'!$F$22:$I$29,MATCH(AH131,'Federal Tax Tables New'!$F$22:$F$29,1),4),INDEX('Federal Tax Tables New'!$F$44:$I$51,MATCH(AH131,'Federal Tax Tables New'!$F$44:$F$51,1),4)),CHOOSE(AA131,0,INDEX('Federal Tax Tables New'!$K$33:$N$40,MATCH(AH131,'Federal Tax Tables New'!$K$33:$K$40,1),4),INDEX('Federal Tax Tables New'!$K$22:$N$29,MATCH(AH131,'Federal Tax Tables New'!$K$22:$K$29,1),4),INDEX('Federal Tax Tables New'!$K$44:$N$51,MATCH(AH131,'Federal Tax Tables New'!$K$44:$K$51,1),4))),0),IF($Z131=2,CHOOSE(AA131,0,INDEX('Federal Tax Tables New'!$A$33:$D$40,MATCH(AH131,'Federal Tax Tables New'!$A$33:$A$40,1),4),INDEX('Federal Tax Tables New'!$A$22:$D$29,MATCH(AH131,'Federal Tax Tables New'!$A$22:$A$29,1),4),INDEX('Federal Tax Tables New'!$A$33:$D$40,MATCH(AH131,'Federal Tax Tables New'!$A$33:$A$40,1),4)),0)))</f>
        <v/>
      </c>
      <c r="AL131" s="51" t="str">
        <f t="shared" si="16"/>
        <v/>
      </c>
      <c r="AM131" s="51" t="str">
        <f>IF(OR(ISBLANK($A131),$A131=""),"",CHOOSE(Z131,INDEX('Employee Register'!Q:Q,MATCH($A131,'Employee Register'!A:A,0))*'Federal Tax Tables New'!$H$5+INDEX('Employee Register'!R:R,MATCH($A131,'Employee Register'!A:A,0))*'Federal Tax Tables New'!$H$6,0))</f>
        <v/>
      </c>
      <c r="AN131" s="51" t="str">
        <f t="shared" si="19"/>
        <v/>
      </c>
      <c r="AO131" s="139" t="str">
        <f>IF(OR(ISBLANK($A131),$A131=""),"",IF(OR(M131=0,AA131=1),0,CHOOSE(Z131,INDEX('Employee Register'!T:T,MATCH($A131,'Employee Register'!A:A,0)),INDEX('Employee Register'!N:N,MATCH($A131,'Employee Register'!A:A,0)))))</f>
        <v/>
      </c>
      <c r="AP131" s="51" t="str">
        <f>IF(OR(ISBLANK($A131),$A131=""),"",CHOOSE(AC131,0,(M131-O131)*Settings!$B$18))</f>
        <v/>
      </c>
      <c r="AQ131" s="84" t="str">
        <f t="shared" si="20"/>
        <v/>
      </c>
      <c r="AS131" s="113"/>
    </row>
    <row r="132" spans="1:45" s="204" customFormat="1" ht="15" customHeight="1" x14ac:dyDescent="0.2">
      <c r="A132" s="82"/>
      <c r="B132" s="50" t="str">
        <f>IF(OR(ISBLANK($A132),$A132=""),"",INDEX('Employee Register'!B:B,MATCH($A132,'Employee Register'!A:A,0),1))</f>
        <v/>
      </c>
      <c r="C132" s="46"/>
      <c r="D132" s="46"/>
      <c r="E132" s="29"/>
      <c r="F132" s="29"/>
      <c r="G132" s="29"/>
      <c r="H132" s="29"/>
      <c r="I132" s="47"/>
      <c r="J132" s="48"/>
      <c r="K132" s="48"/>
      <c r="L132" s="48"/>
      <c r="M132" s="83" t="str">
        <f>IF(OR(ISBLANK($A132),$A132=""),"",SUM($E132:$H132)*INDEX('Employee Register'!G:G,MATCH($A132,'Employee Register'!A:A,0),1)+IF(OR($X132,ISBLANK($X132)),$I132,0)*INDEX('Employee Register'!H:H,MATCH($A132,'Employee Register'!A:A,0),1)+J132)</f>
        <v/>
      </c>
      <c r="N132" s="83" t="str">
        <f>IF(OR(ISBLANK($A132),$A132=""),"",(M132-J132)*INDEX('Employee Register'!U:U,MATCH($A132,'Employee Register'!A:A,0),1))</f>
        <v/>
      </c>
      <c r="O132" s="142" t="str">
        <f>IF(OR(ISBLANK($A132),$A132=""),"",IF(M132=0,0,INDEX('Employee Register'!V:V,MATCH($A132,'Employee Register'!A:A,0),1)))</f>
        <v/>
      </c>
      <c r="P132" s="142" t="str">
        <f>IF(OR(ISBLANK($A132),$A132=""),"",IF(M132=0,0,INDEX('Employee Register'!W:W,MATCH($A132,'Employee Register'!A:A,0),1)+K132))</f>
        <v/>
      </c>
      <c r="Q132" s="83" t="str">
        <f t="shared" si="17"/>
        <v/>
      </c>
      <c r="R132" s="83" t="str">
        <f>IF(OR(ISBLANK($A132),$A132=""),"",INDEX('Employee Register'!Y:Y,MATCH($A132,'Employee Register'!A:A,0))*$Y132)</f>
        <v/>
      </c>
      <c r="S132" s="83" t="str">
        <f>IF(OR(ISBLANK($A132),$A132=""),"",INDEX('Employee Register'!Z:Z,MATCH($A132,'Employee Register'!A:A,0))*$Y132)</f>
        <v/>
      </c>
      <c r="T132" s="83" t="str">
        <f>IF(OR(ISBLANK($A132),$A132=""),"",IF(SUMIF($A$6:$A132,A132,$AP$6:$AP132)&lt;='Federal Tax Tables New'!$N$5,AP132,IF('Federal Tax Tables New'!$N$5-SUMIF($A$6:$A132,A132,$AP$6:$AP132)+AP132&lt;=0,0,'Federal Tax Tables New'!$N$5-SUMIF($A$6:$A132,A132,$AP$6:$AP132)+AP132)))</f>
        <v/>
      </c>
      <c r="U132" s="83" t="str">
        <f>IF(OR(ISBLANK($A132),$A132=""),"",CHOOSE(AC132,0,$M132*Settings!$B$19))</f>
        <v/>
      </c>
      <c r="V132" s="142" t="str">
        <f>IF(OR(ISBLANK($A132),$A132=""),"",IF(M132=0,0,INDEX('Employee Register'!$AA:$AA,MATCH($A132,'Employee Register'!$A:$A,0),1)))</f>
        <v/>
      </c>
      <c r="W132" s="142" t="str">
        <f>IF(OR(ISBLANK($A132),$A132=""),"",IF(M132=0,0,INDEX('Employee Register'!$AB:$AB,MATCH($A132,'Employee Register'!$A:$A,0),1)))</f>
        <v/>
      </c>
      <c r="X132" s="49" t="str">
        <f>IF(OR(ISBLANK($A132),$A132=""),"",INDEX('Employee Register'!I:I,MATCH($A132,'Employee Register'!A:A,0))="No")</f>
        <v/>
      </c>
      <c r="Y132" s="51" t="str">
        <f t="shared" si="15"/>
        <v/>
      </c>
      <c r="Z132" s="49" t="str">
        <f>IF(OR(ISBLANK($A132),$A132=""),"",MATCH(INDEX('Employee Register'!K:K,MATCH($A132,'Employee Register'!A:A,0)),Settings!$A$2:$A$3,0))</f>
        <v/>
      </c>
      <c r="AA132" s="49" t="str">
        <f>IF(OR(ISBLANK($A132),$A132=""),"",CHOOSE(Z132,MATCH(INDEX('Employee Register'!O:O,MATCH($A132,'Employee Register'!A:A,0)),Settings!$A$6:$A$9,0),MATCH(INDEX('Employee Register'!L:L,MATCH($A132,'Employee Register'!A:A,0)),Settings!$A$12:$A$15,0)))</f>
        <v/>
      </c>
      <c r="AB132" s="49" t="str">
        <f>IF(OR(ISBLANK($A132),$A132=""),"",CHOOSE(Z132,MATCH(INDEX('Employee Register'!P:P,MATCH($A132,'Employee Register'!A:A,0)),Settings!$A$22:$A$23,0),0))</f>
        <v/>
      </c>
      <c r="AC132" s="49" t="str">
        <f>IF(OR(ISBLANK($A132),$A132=""),"",MATCH(INDEX('Employee Register'!X:X,MATCH($A132,'Employee Register'!A:A,0)),Settings!$A$26:$A$27,0))</f>
        <v/>
      </c>
      <c r="AD132" s="49" t="str">
        <f>IF(OR(ISBLANK($A132),$A132=""),"",IF(Z132=2,INDEX('Employee Register'!M:M,MATCH($A132,'Employee Register'!A:A,0)),0))</f>
        <v/>
      </c>
      <c r="AE132" s="78" t="str">
        <f>IF(OR(ISBLANK($A132),$A132=""),"",$AD132*INDEX('Federal Tax Tables New'!$B$56:$B$63,MATCH(INDEX('Employee Register'!J:J,MATCH($A132,'Employee Register'!A:A,0)),'Federal Tax Tables New'!$A$56:$A$63,0),1))</f>
        <v/>
      </c>
      <c r="AF132" s="51" t="str">
        <f t="shared" si="18"/>
        <v/>
      </c>
      <c r="AG132" s="49" t="str">
        <f>IF(OR(ISBLANK($A132),$A132=""),"",INDEX('Federal Tax Tables New'!$C$56:$C$63,MATCH(INDEX('Employee Register'!J:J,MATCH($A132,'Employee Register'!A:A,0)),'Federal Tax Tables New'!$A$56:$A$63,0),1))</f>
        <v/>
      </c>
      <c r="AH132" s="139" t="str">
        <f>IF(OR(ISBLANK($A132),$A132=""),"",IF(AF132&lt;CHOOSE(Z132,INDEX('Employee Register'!S:S,MATCH($A132,'Employee Register'!A:A,0)),0),0,AF132*AG132-CHOOSE(Z132,INDEX('Employee Register'!S:S,MATCH($A132,'Employee Register'!A:A,0))*AG132,0)))</f>
        <v/>
      </c>
      <c r="AI132" s="51" t="str">
        <f>IF(OR(ISBLANK($A132),$A132=""),"",MAX(IF($Z132=1,CHOOSE(AB132,CHOOSE(AA132,0,INDEX('Federal Tax Tables New'!$F$33:$I$40,MATCH(AH132,'Federal Tax Tables New'!$F$33:$F$40,1),1),INDEX('Federal Tax Tables New'!$F$22:$I$29,MATCH(AH132,'Federal Tax Tables New'!$F$22:$F$29,1),1),INDEX('Federal Tax Tables New'!$F$44:$I$51,MATCH(AH132,'Federal Tax Tables New'!$F$44:$F$51,1),1)),CHOOSE(AA132,0,INDEX('Federal Tax Tables New'!$K$33:$N$40,MATCH(AH132,'Federal Tax Tables New'!$K$33:$K$40,1),1),INDEX('Federal Tax Tables New'!$K$22:$N$29,MATCH(AH132,'Federal Tax Tables New'!$K$22:$K$29,1),1),INDEX('Federal Tax Tables New'!$K$44:$N$51,MATCH(AH132,'Federal Tax Tables New'!$K$44:$K$51,1),1))),0),IF($Z132=2,CHOOSE(AA132,0,INDEX('Federal Tax Tables New'!$A$33:$D$40,MATCH(AH132,'Federal Tax Tables New'!$A$33:$A$40,1),1),INDEX('Federal Tax Tables New'!$A$22:$D$29,MATCH(AH132,'Federal Tax Tables New'!$A$22:$A$29,1),1),INDEX('Federal Tax Tables New'!$A$33:$D$40,MATCH(AH132,'Federal Tax Tables New'!$A$33:$A$40,1),1)),0)))</f>
        <v/>
      </c>
      <c r="AJ132" s="51" t="str">
        <f>IF(OR(ISBLANK($A132),$A132=""),"",MAX(IF($Z132=1,CHOOSE(AB132,CHOOSE(AA132,0,INDEX('Federal Tax Tables New'!$F$33:$I$40,MATCH(AH132,'Federal Tax Tables New'!$F$33:$F$40,1),3),INDEX('Federal Tax Tables New'!$F$22:$I$29,MATCH(AH132,'Federal Tax Tables New'!$F$22:$F$29,1),3),INDEX('Federal Tax Tables New'!$F$44:$I$51,MATCH(AH132,'Federal Tax Tables New'!$F$44:$F$51,1),3)),CHOOSE(AA132,0,INDEX('Federal Tax Tables New'!$K$33:$N$40,MATCH(AH132,'Federal Tax Tables New'!$K$33:$K$40,1),3),INDEX('Federal Tax Tables New'!$K$22:$N$29,MATCH(AH132,'Federal Tax Tables New'!$K$22:$K$29,1),3),INDEX('Federal Tax Tables New'!$K$44:$N$51,MATCH(AH132,'Federal Tax Tables New'!$K$44:$K$51,1),3))),0),IF($Z132=2,CHOOSE(AA132,0,INDEX('Federal Tax Tables New'!$A$33:$D$40,MATCH(AH132,'Federal Tax Tables New'!$A$33:$A$40,1),3),INDEX('Federal Tax Tables New'!$A$22:$D$29,MATCH(AH132,'Federal Tax Tables New'!$A$22:$A$29,1),3),INDEX('Federal Tax Tables New'!$A$33:$D$40,MATCH(AH132,'Federal Tax Tables New'!$A$33:$A$40,1),3)),0)))</f>
        <v/>
      </c>
      <c r="AK132" s="79" t="str">
        <f>IF(OR(ISBLANK($A132),$A132=""),"",MAX(IF($Z132=1,CHOOSE(AB132,CHOOSE(AA132,0,INDEX('Federal Tax Tables New'!$F$33:$I$40,MATCH(AH132,'Federal Tax Tables New'!$F$33:$F$40,1),4),INDEX('Federal Tax Tables New'!$F$22:$I$29,MATCH(AH132,'Federal Tax Tables New'!$F$22:$F$29,1),4),INDEX('Federal Tax Tables New'!$F$44:$I$51,MATCH(AH132,'Federal Tax Tables New'!$F$44:$F$51,1),4)),CHOOSE(AA132,0,INDEX('Federal Tax Tables New'!$K$33:$N$40,MATCH(AH132,'Federal Tax Tables New'!$K$33:$K$40,1),4),INDEX('Federal Tax Tables New'!$K$22:$N$29,MATCH(AH132,'Federal Tax Tables New'!$K$22:$K$29,1),4),INDEX('Federal Tax Tables New'!$K$44:$N$51,MATCH(AH132,'Federal Tax Tables New'!$K$44:$K$51,1),4))),0),IF($Z132=2,CHOOSE(AA132,0,INDEX('Federal Tax Tables New'!$A$33:$D$40,MATCH(AH132,'Federal Tax Tables New'!$A$33:$A$40,1),4),INDEX('Federal Tax Tables New'!$A$22:$D$29,MATCH(AH132,'Federal Tax Tables New'!$A$22:$A$29,1),4),INDEX('Federal Tax Tables New'!$A$33:$D$40,MATCH(AH132,'Federal Tax Tables New'!$A$33:$A$40,1),4)),0)))</f>
        <v/>
      </c>
      <c r="AL132" s="51" t="str">
        <f t="shared" si="16"/>
        <v/>
      </c>
      <c r="AM132" s="51" t="str">
        <f>IF(OR(ISBLANK($A132),$A132=""),"",CHOOSE(Z132,INDEX('Employee Register'!Q:Q,MATCH($A132,'Employee Register'!A:A,0))*'Federal Tax Tables New'!$H$5+INDEX('Employee Register'!R:R,MATCH($A132,'Employee Register'!A:A,0))*'Federal Tax Tables New'!$H$6,0))</f>
        <v/>
      </c>
      <c r="AN132" s="51" t="str">
        <f t="shared" si="19"/>
        <v/>
      </c>
      <c r="AO132" s="139" t="str">
        <f>IF(OR(ISBLANK($A132),$A132=""),"",IF(OR(M132=0,AA132=1),0,CHOOSE(Z132,INDEX('Employee Register'!T:T,MATCH($A132,'Employee Register'!A:A,0)),INDEX('Employee Register'!N:N,MATCH($A132,'Employee Register'!A:A,0)))))</f>
        <v/>
      </c>
      <c r="AP132" s="51" t="str">
        <f>IF(OR(ISBLANK($A132),$A132=""),"",CHOOSE(AC132,0,(M132-O132)*Settings!$B$18))</f>
        <v/>
      </c>
      <c r="AQ132" s="84" t="str">
        <f t="shared" si="20"/>
        <v/>
      </c>
      <c r="AS132" s="113"/>
    </row>
    <row r="133" spans="1:45" s="204" customFormat="1" ht="15" customHeight="1" x14ac:dyDescent="0.2">
      <c r="A133" s="82"/>
      <c r="B133" s="50" t="str">
        <f>IF(OR(ISBLANK($A133),$A133=""),"",INDEX('Employee Register'!B:B,MATCH($A133,'Employee Register'!A:A,0),1))</f>
        <v/>
      </c>
      <c r="C133" s="46"/>
      <c r="D133" s="46"/>
      <c r="E133" s="29"/>
      <c r="F133" s="29"/>
      <c r="G133" s="29"/>
      <c r="H133" s="29"/>
      <c r="I133" s="47"/>
      <c r="J133" s="48"/>
      <c r="K133" s="48"/>
      <c r="L133" s="48"/>
      <c r="M133" s="83" t="str">
        <f>IF(OR(ISBLANK($A133),$A133=""),"",SUM($E133:$H133)*INDEX('Employee Register'!G:G,MATCH($A133,'Employee Register'!A:A,0),1)+IF(OR($X133,ISBLANK($X133)),$I133,0)*INDEX('Employee Register'!H:H,MATCH($A133,'Employee Register'!A:A,0),1)+J133)</f>
        <v/>
      </c>
      <c r="N133" s="83" t="str">
        <f>IF(OR(ISBLANK($A133),$A133=""),"",(M133-J133)*INDEX('Employee Register'!U:U,MATCH($A133,'Employee Register'!A:A,0),1))</f>
        <v/>
      </c>
      <c r="O133" s="142" t="str">
        <f>IF(OR(ISBLANK($A133),$A133=""),"",IF(M133=0,0,INDEX('Employee Register'!V:V,MATCH($A133,'Employee Register'!A:A,0),1)))</f>
        <v/>
      </c>
      <c r="P133" s="142" t="str">
        <f>IF(OR(ISBLANK($A133),$A133=""),"",IF(M133=0,0,INDEX('Employee Register'!W:W,MATCH($A133,'Employee Register'!A:A,0),1)+K133))</f>
        <v/>
      </c>
      <c r="Q133" s="83" t="str">
        <f t="shared" si="17"/>
        <v/>
      </c>
      <c r="R133" s="83" t="str">
        <f>IF(OR(ISBLANK($A133),$A133=""),"",INDEX('Employee Register'!Y:Y,MATCH($A133,'Employee Register'!A:A,0))*$Y133)</f>
        <v/>
      </c>
      <c r="S133" s="83" t="str">
        <f>IF(OR(ISBLANK($A133),$A133=""),"",INDEX('Employee Register'!Z:Z,MATCH($A133,'Employee Register'!A:A,0))*$Y133)</f>
        <v/>
      </c>
      <c r="T133" s="83" t="str">
        <f>IF(OR(ISBLANK($A133),$A133=""),"",IF(SUMIF($A$6:$A133,A133,$AP$6:$AP133)&lt;='Federal Tax Tables New'!$N$5,AP133,IF('Federal Tax Tables New'!$N$5-SUMIF($A$6:$A133,A133,$AP$6:$AP133)+AP133&lt;=0,0,'Federal Tax Tables New'!$N$5-SUMIF($A$6:$A133,A133,$AP$6:$AP133)+AP133)))</f>
        <v/>
      </c>
      <c r="U133" s="83" t="str">
        <f>IF(OR(ISBLANK($A133),$A133=""),"",CHOOSE(AC133,0,$M133*Settings!$B$19))</f>
        <v/>
      </c>
      <c r="V133" s="142" t="str">
        <f>IF(OR(ISBLANK($A133),$A133=""),"",IF(M133=0,0,INDEX('Employee Register'!$AA:$AA,MATCH($A133,'Employee Register'!$A:$A,0),1)))</f>
        <v/>
      </c>
      <c r="W133" s="142" t="str">
        <f>IF(OR(ISBLANK($A133),$A133=""),"",IF(M133=0,0,INDEX('Employee Register'!$AB:$AB,MATCH($A133,'Employee Register'!$A:$A,0),1)))</f>
        <v/>
      </c>
      <c r="X133" s="49" t="str">
        <f>IF(OR(ISBLANK($A133),$A133=""),"",INDEX('Employee Register'!I:I,MATCH($A133,'Employee Register'!A:A,0))="No")</f>
        <v/>
      </c>
      <c r="Y133" s="51" t="str">
        <f t="shared" si="15"/>
        <v/>
      </c>
      <c r="Z133" s="49" t="str">
        <f>IF(OR(ISBLANK($A133),$A133=""),"",MATCH(INDEX('Employee Register'!K:K,MATCH($A133,'Employee Register'!A:A,0)),Settings!$A$2:$A$3,0))</f>
        <v/>
      </c>
      <c r="AA133" s="49" t="str">
        <f>IF(OR(ISBLANK($A133),$A133=""),"",CHOOSE(Z133,MATCH(INDEX('Employee Register'!O:O,MATCH($A133,'Employee Register'!A:A,0)),Settings!$A$6:$A$9,0),MATCH(INDEX('Employee Register'!L:L,MATCH($A133,'Employee Register'!A:A,0)),Settings!$A$12:$A$15,0)))</f>
        <v/>
      </c>
      <c r="AB133" s="49" t="str">
        <f>IF(OR(ISBLANK($A133),$A133=""),"",CHOOSE(Z133,MATCH(INDEX('Employee Register'!P:P,MATCH($A133,'Employee Register'!A:A,0)),Settings!$A$22:$A$23,0),0))</f>
        <v/>
      </c>
      <c r="AC133" s="49" t="str">
        <f>IF(OR(ISBLANK($A133),$A133=""),"",MATCH(INDEX('Employee Register'!X:X,MATCH($A133,'Employee Register'!A:A,0)),Settings!$A$26:$A$27,0))</f>
        <v/>
      </c>
      <c r="AD133" s="49" t="str">
        <f>IF(OR(ISBLANK($A133),$A133=""),"",IF(Z133=2,INDEX('Employee Register'!M:M,MATCH($A133,'Employee Register'!A:A,0)),0))</f>
        <v/>
      </c>
      <c r="AE133" s="78" t="str">
        <f>IF(OR(ISBLANK($A133),$A133=""),"",$AD133*INDEX('Federal Tax Tables New'!$B$56:$B$63,MATCH(INDEX('Employee Register'!J:J,MATCH($A133,'Employee Register'!A:A,0)),'Federal Tax Tables New'!$A$56:$A$63,0),1))</f>
        <v/>
      </c>
      <c r="AF133" s="51" t="str">
        <f t="shared" si="18"/>
        <v/>
      </c>
      <c r="AG133" s="49" t="str">
        <f>IF(OR(ISBLANK($A133),$A133=""),"",INDEX('Federal Tax Tables New'!$C$56:$C$63,MATCH(INDEX('Employee Register'!J:J,MATCH($A133,'Employee Register'!A:A,0)),'Federal Tax Tables New'!$A$56:$A$63,0),1))</f>
        <v/>
      </c>
      <c r="AH133" s="139" t="str">
        <f>IF(OR(ISBLANK($A133),$A133=""),"",IF(AF133&lt;CHOOSE(Z133,INDEX('Employee Register'!S:S,MATCH($A133,'Employee Register'!A:A,0)),0),0,AF133*AG133-CHOOSE(Z133,INDEX('Employee Register'!S:S,MATCH($A133,'Employee Register'!A:A,0))*AG133,0)))</f>
        <v/>
      </c>
      <c r="AI133" s="51" t="str">
        <f>IF(OR(ISBLANK($A133),$A133=""),"",MAX(IF($Z133=1,CHOOSE(AB133,CHOOSE(AA133,0,INDEX('Federal Tax Tables New'!$F$33:$I$40,MATCH(AH133,'Federal Tax Tables New'!$F$33:$F$40,1),1),INDEX('Federal Tax Tables New'!$F$22:$I$29,MATCH(AH133,'Federal Tax Tables New'!$F$22:$F$29,1),1),INDEX('Federal Tax Tables New'!$F$44:$I$51,MATCH(AH133,'Federal Tax Tables New'!$F$44:$F$51,1),1)),CHOOSE(AA133,0,INDEX('Federal Tax Tables New'!$K$33:$N$40,MATCH(AH133,'Federal Tax Tables New'!$K$33:$K$40,1),1),INDEX('Federal Tax Tables New'!$K$22:$N$29,MATCH(AH133,'Federal Tax Tables New'!$K$22:$K$29,1),1),INDEX('Federal Tax Tables New'!$K$44:$N$51,MATCH(AH133,'Federal Tax Tables New'!$K$44:$K$51,1),1))),0),IF($Z133=2,CHOOSE(AA133,0,INDEX('Federal Tax Tables New'!$A$33:$D$40,MATCH(AH133,'Federal Tax Tables New'!$A$33:$A$40,1),1),INDEX('Federal Tax Tables New'!$A$22:$D$29,MATCH(AH133,'Federal Tax Tables New'!$A$22:$A$29,1),1),INDEX('Federal Tax Tables New'!$A$33:$D$40,MATCH(AH133,'Federal Tax Tables New'!$A$33:$A$40,1),1)),0)))</f>
        <v/>
      </c>
      <c r="AJ133" s="51" t="str">
        <f>IF(OR(ISBLANK($A133),$A133=""),"",MAX(IF($Z133=1,CHOOSE(AB133,CHOOSE(AA133,0,INDEX('Federal Tax Tables New'!$F$33:$I$40,MATCH(AH133,'Federal Tax Tables New'!$F$33:$F$40,1),3),INDEX('Federal Tax Tables New'!$F$22:$I$29,MATCH(AH133,'Federal Tax Tables New'!$F$22:$F$29,1),3),INDEX('Federal Tax Tables New'!$F$44:$I$51,MATCH(AH133,'Federal Tax Tables New'!$F$44:$F$51,1),3)),CHOOSE(AA133,0,INDEX('Federal Tax Tables New'!$K$33:$N$40,MATCH(AH133,'Federal Tax Tables New'!$K$33:$K$40,1),3),INDEX('Federal Tax Tables New'!$K$22:$N$29,MATCH(AH133,'Federal Tax Tables New'!$K$22:$K$29,1),3),INDEX('Federal Tax Tables New'!$K$44:$N$51,MATCH(AH133,'Federal Tax Tables New'!$K$44:$K$51,1),3))),0),IF($Z133=2,CHOOSE(AA133,0,INDEX('Federal Tax Tables New'!$A$33:$D$40,MATCH(AH133,'Federal Tax Tables New'!$A$33:$A$40,1),3),INDEX('Federal Tax Tables New'!$A$22:$D$29,MATCH(AH133,'Federal Tax Tables New'!$A$22:$A$29,1),3),INDEX('Federal Tax Tables New'!$A$33:$D$40,MATCH(AH133,'Federal Tax Tables New'!$A$33:$A$40,1),3)),0)))</f>
        <v/>
      </c>
      <c r="AK133" s="79" t="str">
        <f>IF(OR(ISBLANK($A133),$A133=""),"",MAX(IF($Z133=1,CHOOSE(AB133,CHOOSE(AA133,0,INDEX('Federal Tax Tables New'!$F$33:$I$40,MATCH(AH133,'Federal Tax Tables New'!$F$33:$F$40,1),4),INDEX('Federal Tax Tables New'!$F$22:$I$29,MATCH(AH133,'Federal Tax Tables New'!$F$22:$F$29,1),4),INDEX('Federal Tax Tables New'!$F$44:$I$51,MATCH(AH133,'Federal Tax Tables New'!$F$44:$F$51,1),4)),CHOOSE(AA133,0,INDEX('Federal Tax Tables New'!$K$33:$N$40,MATCH(AH133,'Federal Tax Tables New'!$K$33:$K$40,1),4),INDEX('Federal Tax Tables New'!$K$22:$N$29,MATCH(AH133,'Federal Tax Tables New'!$K$22:$K$29,1),4),INDEX('Federal Tax Tables New'!$K$44:$N$51,MATCH(AH133,'Federal Tax Tables New'!$K$44:$K$51,1),4))),0),IF($Z133=2,CHOOSE(AA133,0,INDEX('Federal Tax Tables New'!$A$33:$D$40,MATCH(AH133,'Federal Tax Tables New'!$A$33:$A$40,1),4),INDEX('Federal Tax Tables New'!$A$22:$D$29,MATCH(AH133,'Federal Tax Tables New'!$A$22:$A$29,1),4),INDEX('Federal Tax Tables New'!$A$33:$D$40,MATCH(AH133,'Federal Tax Tables New'!$A$33:$A$40,1),4)),0)))</f>
        <v/>
      </c>
      <c r="AL133" s="51" t="str">
        <f t="shared" si="16"/>
        <v/>
      </c>
      <c r="AM133" s="51" t="str">
        <f>IF(OR(ISBLANK($A133),$A133=""),"",CHOOSE(Z133,INDEX('Employee Register'!Q:Q,MATCH($A133,'Employee Register'!A:A,0))*'Federal Tax Tables New'!$H$5+INDEX('Employee Register'!R:R,MATCH($A133,'Employee Register'!A:A,0))*'Federal Tax Tables New'!$H$6,0))</f>
        <v/>
      </c>
      <c r="AN133" s="51" t="str">
        <f t="shared" si="19"/>
        <v/>
      </c>
      <c r="AO133" s="139" t="str">
        <f>IF(OR(ISBLANK($A133),$A133=""),"",IF(OR(M133=0,AA133=1),0,CHOOSE(Z133,INDEX('Employee Register'!T:T,MATCH($A133,'Employee Register'!A:A,0)),INDEX('Employee Register'!N:N,MATCH($A133,'Employee Register'!A:A,0)))))</f>
        <v/>
      </c>
      <c r="AP133" s="51" t="str">
        <f>IF(OR(ISBLANK($A133),$A133=""),"",CHOOSE(AC133,0,(M133-O133)*Settings!$B$18))</f>
        <v/>
      </c>
      <c r="AQ133" s="84" t="str">
        <f t="shared" si="20"/>
        <v/>
      </c>
      <c r="AS133" s="113"/>
    </row>
    <row r="134" spans="1:45" s="204" customFormat="1" ht="15" customHeight="1" x14ac:dyDescent="0.2">
      <c r="A134" s="82"/>
      <c r="B134" s="50" t="str">
        <f>IF(OR(ISBLANK($A134),$A134=""),"",INDEX('Employee Register'!B:B,MATCH($A134,'Employee Register'!A:A,0),1))</f>
        <v/>
      </c>
      <c r="C134" s="46"/>
      <c r="D134" s="46"/>
      <c r="E134" s="29"/>
      <c r="F134" s="29"/>
      <c r="G134" s="29"/>
      <c r="H134" s="29"/>
      <c r="I134" s="47"/>
      <c r="J134" s="48"/>
      <c r="K134" s="48"/>
      <c r="L134" s="48"/>
      <c r="M134" s="83" t="str">
        <f>IF(OR(ISBLANK($A134),$A134=""),"",SUM($E134:$H134)*INDEX('Employee Register'!G:G,MATCH($A134,'Employee Register'!A:A,0),1)+IF(OR($X134,ISBLANK($X134)),$I134,0)*INDEX('Employee Register'!H:H,MATCH($A134,'Employee Register'!A:A,0),1)+J134)</f>
        <v/>
      </c>
      <c r="N134" s="83" t="str">
        <f>IF(OR(ISBLANK($A134),$A134=""),"",(M134-J134)*INDEX('Employee Register'!U:U,MATCH($A134,'Employee Register'!A:A,0),1))</f>
        <v/>
      </c>
      <c r="O134" s="142" t="str">
        <f>IF(OR(ISBLANK($A134),$A134=""),"",IF(M134=0,0,INDEX('Employee Register'!V:V,MATCH($A134,'Employee Register'!A:A,0),1)))</f>
        <v/>
      </c>
      <c r="P134" s="142" t="str">
        <f>IF(OR(ISBLANK($A134),$A134=""),"",IF(M134=0,0,INDEX('Employee Register'!W:W,MATCH($A134,'Employee Register'!A:A,0),1)+K134))</f>
        <v/>
      </c>
      <c r="Q134" s="83" t="str">
        <f t="shared" ref="Q134:Q165" si="21">IF(OR(ISBLANK($A134),$A134=""),"",CHOOSE(Z134,AN134/AG134,AL134/AG134)+AO134)</f>
        <v/>
      </c>
      <c r="R134" s="83" t="str">
        <f>IF(OR(ISBLANK($A134),$A134=""),"",INDEX('Employee Register'!Y:Y,MATCH($A134,'Employee Register'!A:A,0))*$Y134)</f>
        <v/>
      </c>
      <c r="S134" s="83" t="str">
        <f>IF(OR(ISBLANK($A134),$A134=""),"",INDEX('Employee Register'!Z:Z,MATCH($A134,'Employee Register'!A:A,0))*$Y134)</f>
        <v/>
      </c>
      <c r="T134" s="83" t="str">
        <f>IF(OR(ISBLANK($A134),$A134=""),"",IF(SUMIF($A$6:$A134,A134,$AP$6:$AP134)&lt;='Federal Tax Tables New'!$N$5,AP134,IF('Federal Tax Tables New'!$N$5-SUMIF($A$6:$A134,A134,$AP$6:$AP134)+AP134&lt;=0,0,'Federal Tax Tables New'!$N$5-SUMIF($A$6:$A134,A134,$AP$6:$AP134)+AP134)))</f>
        <v/>
      </c>
      <c r="U134" s="83" t="str">
        <f>IF(OR(ISBLANK($A134),$A134=""),"",CHOOSE(AC134,0,$M134*Settings!$B$19))</f>
        <v/>
      </c>
      <c r="V134" s="142" t="str">
        <f>IF(OR(ISBLANK($A134),$A134=""),"",IF(M134=0,0,INDEX('Employee Register'!$AA:$AA,MATCH($A134,'Employee Register'!$A:$A,0),1)))</f>
        <v/>
      </c>
      <c r="W134" s="142" t="str">
        <f>IF(OR(ISBLANK($A134),$A134=""),"",IF(M134=0,0,INDEX('Employee Register'!$AB:$AB,MATCH($A134,'Employee Register'!$A:$A,0),1)))</f>
        <v/>
      </c>
      <c r="X134" s="49" t="str">
        <f>IF(OR(ISBLANK($A134),$A134=""),"",INDEX('Employee Register'!I:I,MATCH($A134,'Employee Register'!A:A,0))="No")</f>
        <v/>
      </c>
      <c r="Y134" s="51" t="str">
        <f t="shared" si="15"/>
        <v/>
      </c>
      <c r="Z134" s="49" t="str">
        <f>IF(OR(ISBLANK($A134),$A134=""),"",MATCH(INDEX('Employee Register'!K:K,MATCH($A134,'Employee Register'!A:A,0)),Settings!$A$2:$A$3,0))</f>
        <v/>
      </c>
      <c r="AA134" s="49" t="str">
        <f>IF(OR(ISBLANK($A134),$A134=""),"",CHOOSE(Z134,MATCH(INDEX('Employee Register'!O:O,MATCH($A134,'Employee Register'!A:A,0)),Settings!$A$6:$A$9,0),MATCH(INDEX('Employee Register'!L:L,MATCH($A134,'Employee Register'!A:A,0)),Settings!$A$12:$A$15,0)))</f>
        <v/>
      </c>
      <c r="AB134" s="49" t="str">
        <f>IF(OR(ISBLANK($A134),$A134=""),"",CHOOSE(Z134,MATCH(INDEX('Employee Register'!P:P,MATCH($A134,'Employee Register'!A:A,0)),Settings!$A$22:$A$23,0),0))</f>
        <v/>
      </c>
      <c r="AC134" s="49" t="str">
        <f>IF(OR(ISBLANK($A134),$A134=""),"",MATCH(INDEX('Employee Register'!X:X,MATCH($A134,'Employee Register'!A:A,0)),Settings!$A$26:$A$27,0))</f>
        <v/>
      </c>
      <c r="AD134" s="49" t="str">
        <f>IF(OR(ISBLANK($A134),$A134=""),"",IF(Z134=2,INDEX('Employee Register'!M:M,MATCH($A134,'Employee Register'!A:A,0)),0))</f>
        <v/>
      </c>
      <c r="AE134" s="78" t="str">
        <f>IF(OR(ISBLANK($A134),$A134=""),"",$AD134*INDEX('Federal Tax Tables New'!$B$56:$B$63,MATCH(INDEX('Employee Register'!J:J,MATCH($A134,'Employee Register'!A:A,0)),'Federal Tax Tables New'!$A$56:$A$63,0),1))</f>
        <v/>
      </c>
      <c r="AF134" s="51" t="str">
        <f t="shared" ref="AF134:AF165" si="22">IF(OR(ISBLANK($A134),$A134=""),"",MAX($Y134-$AE134,0))</f>
        <v/>
      </c>
      <c r="AG134" s="49" t="str">
        <f>IF(OR(ISBLANK($A134),$A134=""),"",INDEX('Federal Tax Tables New'!$C$56:$C$63,MATCH(INDEX('Employee Register'!J:J,MATCH($A134,'Employee Register'!A:A,0)),'Federal Tax Tables New'!$A$56:$A$63,0),1))</f>
        <v/>
      </c>
      <c r="AH134" s="139" t="str">
        <f>IF(OR(ISBLANK($A134),$A134=""),"",IF(AF134&lt;CHOOSE(Z134,INDEX('Employee Register'!S:S,MATCH($A134,'Employee Register'!A:A,0)),0),0,AF134*AG134-CHOOSE(Z134,INDEX('Employee Register'!S:S,MATCH($A134,'Employee Register'!A:A,0))*AG134,0)))</f>
        <v/>
      </c>
      <c r="AI134" s="51" t="str">
        <f>IF(OR(ISBLANK($A134),$A134=""),"",MAX(IF($Z134=1,CHOOSE(AB134,CHOOSE(AA134,0,INDEX('Federal Tax Tables New'!$F$33:$I$40,MATCH(AH134,'Federal Tax Tables New'!$F$33:$F$40,1),1),INDEX('Federal Tax Tables New'!$F$22:$I$29,MATCH(AH134,'Federal Tax Tables New'!$F$22:$F$29,1),1),INDEX('Federal Tax Tables New'!$F$44:$I$51,MATCH(AH134,'Federal Tax Tables New'!$F$44:$F$51,1),1)),CHOOSE(AA134,0,INDEX('Federal Tax Tables New'!$K$33:$N$40,MATCH(AH134,'Federal Tax Tables New'!$K$33:$K$40,1),1),INDEX('Federal Tax Tables New'!$K$22:$N$29,MATCH(AH134,'Federal Tax Tables New'!$K$22:$K$29,1),1),INDEX('Federal Tax Tables New'!$K$44:$N$51,MATCH(AH134,'Federal Tax Tables New'!$K$44:$K$51,1),1))),0),IF($Z134=2,CHOOSE(AA134,0,INDEX('Federal Tax Tables New'!$A$33:$D$40,MATCH(AH134,'Federal Tax Tables New'!$A$33:$A$40,1),1),INDEX('Federal Tax Tables New'!$A$22:$D$29,MATCH(AH134,'Federal Tax Tables New'!$A$22:$A$29,1),1),INDEX('Federal Tax Tables New'!$A$33:$D$40,MATCH(AH134,'Federal Tax Tables New'!$A$33:$A$40,1),1)),0)))</f>
        <v/>
      </c>
      <c r="AJ134" s="51" t="str">
        <f>IF(OR(ISBLANK($A134),$A134=""),"",MAX(IF($Z134=1,CHOOSE(AB134,CHOOSE(AA134,0,INDEX('Federal Tax Tables New'!$F$33:$I$40,MATCH(AH134,'Federal Tax Tables New'!$F$33:$F$40,1),3),INDEX('Federal Tax Tables New'!$F$22:$I$29,MATCH(AH134,'Federal Tax Tables New'!$F$22:$F$29,1),3),INDEX('Federal Tax Tables New'!$F$44:$I$51,MATCH(AH134,'Federal Tax Tables New'!$F$44:$F$51,1),3)),CHOOSE(AA134,0,INDEX('Federal Tax Tables New'!$K$33:$N$40,MATCH(AH134,'Federal Tax Tables New'!$K$33:$K$40,1),3),INDEX('Federal Tax Tables New'!$K$22:$N$29,MATCH(AH134,'Federal Tax Tables New'!$K$22:$K$29,1),3),INDEX('Federal Tax Tables New'!$K$44:$N$51,MATCH(AH134,'Federal Tax Tables New'!$K$44:$K$51,1),3))),0),IF($Z134=2,CHOOSE(AA134,0,INDEX('Federal Tax Tables New'!$A$33:$D$40,MATCH(AH134,'Federal Tax Tables New'!$A$33:$A$40,1),3),INDEX('Federal Tax Tables New'!$A$22:$D$29,MATCH(AH134,'Federal Tax Tables New'!$A$22:$A$29,1),3),INDEX('Federal Tax Tables New'!$A$33:$D$40,MATCH(AH134,'Federal Tax Tables New'!$A$33:$A$40,1),3)),0)))</f>
        <v/>
      </c>
      <c r="AK134" s="79" t="str">
        <f>IF(OR(ISBLANK($A134),$A134=""),"",MAX(IF($Z134=1,CHOOSE(AB134,CHOOSE(AA134,0,INDEX('Federal Tax Tables New'!$F$33:$I$40,MATCH(AH134,'Federal Tax Tables New'!$F$33:$F$40,1),4),INDEX('Federal Tax Tables New'!$F$22:$I$29,MATCH(AH134,'Federal Tax Tables New'!$F$22:$F$29,1),4),INDEX('Federal Tax Tables New'!$F$44:$I$51,MATCH(AH134,'Federal Tax Tables New'!$F$44:$F$51,1),4)),CHOOSE(AA134,0,INDEX('Federal Tax Tables New'!$K$33:$N$40,MATCH(AH134,'Federal Tax Tables New'!$K$33:$K$40,1),4),INDEX('Federal Tax Tables New'!$K$22:$N$29,MATCH(AH134,'Federal Tax Tables New'!$K$22:$K$29,1),4),INDEX('Federal Tax Tables New'!$K$44:$N$51,MATCH(AH134,'Federal Tax Tables New'!$K$44:$K$51,1),4))),0),IF($Z134=2,CHOOSE(AA134,0,INDEX('Federal Tax Tables New'!$A$33:$D$40,MATCH(AH134,'Federal Tax Tables New'!$A$33:$A$40,1),4),INDEX('Federal Tax Tables New'!$A$22:$D$29,MATCH(AH134,'Federal Tax Tables New'!$A$22:$A$29,1),4),INDEX('Federal Tax Tables New'!$A$33:$D$40,MATCH(AH134,'Federal Tax Tables New'!$A$33:$A$40,1),4)),0)))</f>
        <v/>
      </c>
      <c r="AL134" s="51" t="str">
        <f t="shared" si="16"/>
        <v/>
      </c>
      <c r="AM134" s="51" t="str">
        <f>IF(OR(ISBLANK($A134),$A134=""),"",CHOOSE(Z134,INDEX('Employee Register'!Q:Q,MATCH($A134,'Employee Register'!A:A,0))*'Federal Tax Tables New'!$H$5+INDEX('Employee Register'!R:R,MATCH($A134,'Employee Register'!A:A,0))*'Federal Tax Tables New'!$H$6,0))</f>
        <v/>
      </c>
      <c r="AN134" s="51" t="str">
        <f t="shared" ref="AN134:AN165" si="23">IF(OR(ISBLANK($A134),$A134=""),"",CHOOSE(Z134,MAX(AL134-AM134,0),0))</f>
        <v/>
      </c>
      <c r="AO134" s="139" t="str">
        <f>IF(OR(ISBLANK($A134),$A134=""),"",IF(OR(M134=0,AA134=1),0,CHOOSE(Z134,INDEX('Employee Register'!T:T,MATCH($A134,'Employee Register'!A:A,0)),INDEX('Employee Register'!N:N,MATCH($A134,'Employee Register'!A:A,0)))))</f>
        <v/>
      </c>
      <c r="AP134" s="51" t="str">
        <f>IF(OR(ISBLANK($A134),$A134=""),"",CHOOSE(AC134,0,(M134-O134)*Settings!$B$18))</f>
        <v/>
      </c>
      <c r="AQ134" s="84" t="str">
        <f t="shared" ref="AQ134:AQ165" si="24">IF(OR(ISBLANK($A134),$A134=""),"",MAX(L134+M134-N134-O134-P134-Q134-R134-S134-T134-U134-V134-W134,0))</f>
        <v/>
      </c>
      <c r="AS134" s="113"/>
    </row>
    <row r="135" spans="1:45" s="204" customFormat="1" ht="15" customHeight="1" x14ac:dyDescent="0.2">
      <c r="A135" s="82"/>
      <c r="B135" s="50" t="str">
        <f>IF(OR(ISBLANK($A135),$A135=""),"",INDEX('Employee Register'!B:B,MATCH($A135,'Employee Register'!A:A,0),1))</f>
        <v/>
      </c>
      <c r="C135" s="46"/>
      <c r="D135" s="46"/>
      <c r="E135" s="29"/>
      <c r="F135" s="29"/>
      <c r="G135" s="29"/>
      <c r="H135" s="29"/>
      <c r="I135" s="47"/>
      <c r="J135" s="48"/>
      <c r="K135" s="48"/>
      <c r="L135" s="48"/>
      <c r="M135" s="83" t="str">
        <f>IF(OR(ISBLANK($A135),$A135=""),"",SUM($E135:$H135)*INDEX('Employee Register'!G:G,MATCH($A135,'Employee Register'!A:A,0),1)+IF(OR($X135,ISBLANK($X135)),$I135,0)*INDEX('Employee Register'!H:H,MATCH($A135,'Employee Register'!A:A,0),1)+J135)</f>
        <v/>
      </c>
      <c r="N135" s="83" t="str">
        <f>IF(OR(ISBLANK($A135),$A135=""),"",(M135-J135)*INDEX('Employee Register'!U:U,MATCH($A135,'Employee Register'!A:A,0),1))</f>
        <v/>
      </c>
      <c r="O135" s="142" t="str">
        <f>IF(OR(ISBLANK($A135),$A135=""),"",IF(M135=0,0,INDEX('Employee Register'!V:V,MATCH($A135,'Employee Register'!A:A,0),1)))</f>
        <v/>
      </c>
      <c r="P135" s="142" t="str">
        <f>IF(OR(ISBLANK($A135),$A135=""),"",IF(M135=0,0,INDEX('Employee Register'!W:W,MATCH($A135,'Employee Register'!A:A,0),1)+K135))</f>
        <v/>
      </c>
      <c r="Q135" s="83" t="str">
        <f t="shared" si="21"/>
        <v/>
      </c>
      <c r="R135" s="83" t="str">
        <f>IF(OR(ISBLANK($A135),$A135=""),"",INDEX('Employee Register'!Y:Y,MATCH($A135,'Employee Register'!A:A,0))*$Y135)</f>
        <v/>
      </c>
      <c r="S135" s="83" t="str">
        <f>IF(OR(ISBLANK($A135),$A135=""),"",INDEX('Employee Register'!Z:Z,MATCH($A135,'Employee Register'!A:A,0))*$Y135)</f>
        <v/>
      </c>
      <c r="T135" s="83" t="str">
        <f>IF(OR(ISBLANK($A135),$A135=""),"",IF(SUMIF($A$6:$A135,A135,$AP$6:$AP135)&lt;='Federal Tax Tables New'!$N$5,AP135,IF('Federal Tax Tables New'!$N$5-SUMIF($A$6:$A135,A135,$AP$6:$AP135)+AP135&lt;=0,0,'Federal Tax Tables New'!$N$5-SUMIF($A$6:$A135,A135,$AP$6:$AP135)+AP135)))</f>
        <v/>
      </c>
      <c r="U135" s="83" t="str">
        <f>IF(OR(ISBLANK($A135),$A135=""),"",CHOOSE(AC135,0,$M135*Settings!$B$19))</f>
        <v/>
      </c>
      <c r="V135" s="142" t="str">
        <f>IF(OR(ISBLANK($A135),$A135=""),"",IF(M135=0,0,INDEX('Employee Register'!$AA:$AA,MATCH($A135,'Employee Register'!$A:$A,0),1)))</f>
        <v/>
      </c>
      <c r="W135" s="142" t="str">
        <f>IF(OR(ISBLANK($A135),$A135=""),"",IF(M135=0,0,INDEX('Employee Register'!$AB:$AB,MATCH($A135,'Employee Register'!$A:$A,0),1)))</f>
        <v/>
      </c>
      <c r="X135" s="49" t="str">
        <f>IF(OR(ISBLANK($A135),$A135=""),"",INDEX('Employee Register'!I:I,MATCH($A135,'Employee Register'!A:A,0))="No")</f>
        <v/>
      </c>
      <c r="Y135" s="51" t="str">
        <f t="shared" ref="Y135:Y186" si="25">IF(OR(ISBLANK($A135),$A135=""),"",$M135-$N135-$O135-$P135)</f>
        <v/>
      </c>
      <c r="Z135" s="49" t="str">
        <f>IF(OR(ISBLANK($A135),$A135=""),"",MATCH(INDEX('Employee Register'!K:K,MATCH($A135,'Employee Register'!A:A,0)),Settings!$A$2:$A$3,0))</f>
        <v/>
      </c>
      <c r="AA135" s="49" t="str">
        <f>IF(OR(ISBLANK($A135),$A135=""),"",CHOOSE(Z135,MATCH(INDEX('Employee Register'!O:O,MATCH($A135,'Employee Register'!A:A,0)),Settings!$A$6:$A$9,0),MATCH(INDEX('Employee Register'!L:L,MATCH($A135,'Employee Register'!A:A,0)),Settings!$A$12:$A$15,0)))</f>
        <v/>
      </c>
      <c r="AB135" s="49" t="str">
        <f>IF(OR(ISBLANK($A135),$A135=""),"",CHOOSE(Z135,MATCH(INDEX('Employee Register'!P:P,MATCH($A135,'Employee Register'!A:A,0)),Settings!$A$22:$A$23,0),0))</f>
        <v/>
      </c>
      <c r="AC135" s="49" t="str">
        <f>IF(OR(ISBLANK($A135),$A135=""),"",MATCH(INDEX('Employee Register'!X:X,MATCH($A135,'Employee Register'!A:A,0)),Settings!$A$26:$A$27,0))</f>
        <v/>
      </c>
      <c r="AD135" s="49" t="str">
        <f>IF(OR(ISBLANK($A135),$A135=""),"",IF(Z135=2,INDEX('Employee Register'!M:M,MATCH($A135,'Employee Register'!A:A,0)),0))</f>
        <v/>
      </c>
      <c r="AE135" s="78" t="str">
        <f>IF(OR(ISBLANK($A135),$A135=""),"",$AD135*INDEX('Federal Tax Tables New'!$B$56:$B$63,MATCH(INDEX('Employee Register'!J:J,MATCH($A135,'Employee Register'!A:A,0)),'Federal Tax Tables New'!$A$56:$A$63,0),1))</f>
        <v/>
      </c>
      <c r="AF135" s="51" t="str">
        <f t="shared" si="22"/>
        <v/>
      </c>
      <c r="AG135" s="49" t="str">
        <f>IF(OR(ISBLANK($A135),$A135=""),"",INDEX('Federal Tax Tables New'!$C$56:$C$63,MATCH(INDEX('Employee Register'!J:J,MATCH($A135,'Employee Register'!A:A,0)),'Federal Tax Tables New'!$A$56:$A$63,0),1))</f>
        <v/>
      </c>
      <c r="AH135" s="139" t="str">
        <f>IF(OR(ISBLANK($A135),$A135=""),"",IF(AF135&lt;CHOOSE(Z135,INDEX('Employee Register'!S:S,MATCH($A135,'Employee Register'!A:A,0)),0),0,AF135*AG135-CHOOSE(Z135,INDEX('Employee Register'!S:S,MATCH($A135,'Employee Register'!A:A,0))*AG135,0)))</f>
        <v/>
      </c>
      <c r="AI135" s="51" t="str">
        <f>IF(OR(ISBLANK($A135),$A135=""),"",MAX(IF($Z135=1,CHOOSE(AB135,CHOOSE(AA135,0,INDEX('Federal Tax Tables New'!$F$33:$I$40,MATCH(AH135,'Federal Tax Tables New'!$F$33:$F$40,1),1),INDEX('Federal Tax Tables New'!$F$22:$I$29,MATCH(AH135,'Federal Tax Tables New'!$F$22:$F$29,1),1),INDEX('Federal Tax Tables New'!$F$44:$I$51,MATCH(AH135,'Federal Tax Tables New'!$F$44:$F$51,1),1)),CHOOSE(AA135,0,INDEX('Federal Tax Tables New'!$K$33:$N$40,MATCH(AH135,'Federal Tax Tables New'!$K$33:$K$40,1),1),INDEX('Federal Tax Tables New'!$K$22:$N$29,MATCH(AH135,'Federal Tax Tables New'!$K$22:$K$29,1),1),INDEX('Federal Tax Tables New'!$K$44:$N$51,MATCH(AH135,'Federal Tax Tables New'!$K$44:$K$51,1),1))),0),IF($Z135=2,CHOOSE(AA135,0,INDEX('Federal Tax Tables New'!$A$33:$D$40,MATCH(AH135,'Federal Tax Tables New'!$A$33:$A$40,1),1),INDEX('Federal Tax Tables New'!$A$22:$D$29,MATCH(AH135,'Federal Tax Tables New'!$A$22:$A$29,1),1),INDEX('Federal Tax Tables New'!$A$33:$D$40,MATCH(AH135,'Federal Tax Tables New'!$A$33:$A$40,1),1)),0)))</f>
        <v/>
      </c>
      <c r="AJ135" s="51" t="str">
        <f>IF(OR(ISBLANK($A135),$A135=""),"",MAX(IF($Z135=1,CHOOSE(AB135,CHOOSE(AA135,0,INDEX('Federal Tax Tables New'!$F$33:$I$40,MATCH(AH135,'Federal Tax Tables New'!$F$33:$F$40,1),3),INDEX('Federal Tax Tables New'!$F$22:$I$29,MATCH(AH135,'Federal Tax Tables New'!$F$22:$F$29,1),3),INDEX('Federal Tax Tables New'!$F$44:$I$51,MATCH(AH135,'Federal Tax Tables New'!$F$44:$F$51,1),3)),CHOOSE(AA135,0,INDEX('Federal Tax Tables New'!$K$33:$N$40,MATCH(AH135,'Federal Tax Tables New'!$K$33:$K$40,1),3),INDEX('Federal Tax Tables New'!$K$22:$N$29,MATCH(AH135,'Federal Tax Tables New'!$K$22:$K$29,1),3),INDEX('Federal Tax Tables New'!$K$44:$N$51,MATCH(AH135,'Federal Tax Tables New'!$K$44:$K$51,1),3))),0),IF($Z135=2,CHOOSE(AA135,0,INDEX('Federal Tax Tables New'!$A$33:$D$40,MATCH(AH135,'Federal Tax Tables New'!$A$33:$A$40,1),3),INDEX('Federal Tax Tables New'!$A$22:$D$29,MATCH(AH135,'Federal Tax Tables New'!$A$22:$A$29,1),3),INDEX('Federal Tax Tables New'!$A$33:$D$40,MATCH(AH135,'Federal Tax Tables New'!$A$33:$A$40,1),3)),0)))</f>
        <v/>
      </c>
      <c r="AK135" s="79" t="str">
        <f>IF(OR(ISBLANK($A135),$A135=""),"",MAX(IF($Z135=1,CHOOSE(AB135,CHOOSE(AA135,0,INDEX('Federal Tax Tables New'!$F$33:$I$40,MATCH(AH135,'Federal Tax Tables New'!$F$33:$F$40,1),4),INDEX('Federal Tax Tables New'!$F$22:$I$29,MATCH(AH135,'Federal Tax Tables New'!$F$22:$F$29,1),4),INDEX('Federal Tax Tables New'!$F$44:$I$51,MATCH(AH135,'Federal Tax Tables New'!$F$44:$F$51,1),4)),CHOOSE(AA135,0,INDEX('Federal Tax Tables New'!$K$33:$N$40,MATCH(AH135,'Federal Tax Tables New'!$K$33:$K$40,1),4),INDEX('Federal Tax Tables New'!$K$22:$N$29,MATCH(AH135,'Federal Tax Tables New'!$K$22:$K$29,1),4),INDEX('Federal Tax Tables New'!$K$44:$N$51,MATCH(AH135,'Federal Tax Tables New'!$K$44:$K$51,1),4))),0),IF($Z135=2,CHOOSE(AA135,0,INDEX('Federal Tax Tables New'!$A$33:$D$40,MATCH(AH135,'Federal Tax Tables New'!$A$33:$A$40,1),4),INDEX('Federal Tax Tables New'!$A$22:$D$29,MATCH(AH135,'Federal Tax Tables New'!$A$22:$A$29,1),4),INDEX('Federal Tax Tables New'!$A$33:$D$40,MATCH(AH135,'Federal Tax Tables New'!$A$33:$A$40,1),4)),0)))</f>
        <v/>
      </c>
      <c r="AL135" s="51" t="str">
        <f t="shared" ref="AL135:AL186" si="26">IF(OR(ISBLANK($A135),$A135=""),"",(AH135-AI135)*AK135+AJ135)</f>
        <v/>
      </c>
      <c r="AM135" s="51" t="str">
        <f>IF(OR(ISBLANK($A135),$A135=""),"",CHOOSE(Z135,INDEX('Employee Register'!Q:Q,MATCH($A135,'Employee Register'!A:A,0))*'Federal Tax Tables New'!$H$5+INDEX('Employee Register'!R:R,MATCH($A135,'Employee Register'!A:A,0))*'Federal Tax Tables New'!$H$6,0))</f>
        <v/>
      </c>
      <c r="AN135" s="51" t="str">
        <f t="shared" si="23"/>
        <v/>
      </c>
      <c r="AO135" s="139" t="str">
        <f>IF(OR(ISBLANK($A135),$A135=""),"",IF(OR(M135=0,AA135=1),0,CHOOSE(Z135,INDEX('Employee Register'!T:T,MATCH($A135,'Employee Register'!A:A,0)),INDEX('Employee Register'!N:N,MATCH($A135,'Employee Register'!A:A,0)))))</f>
        <v/>
      </c>
      <c r="AP135" s="51" t="str">
        <f>IF(OR(ISBLANK($A135),$A135=""),"",CHOOSE(AC135,0,(M135-O135)*Settings!$B$18))</f>
        <v/>
      </c>
      <c r="AQ135" s="84" t="str">
        <f t="shared" si="24"/>
        <v/>
      </c>
      <c r="AS135" s="113"/>
    </row>
    <row r="136" spans="1:45" s="204" customFormat="1" ht="15" customHeight="1" x14ac:dyDescent="0.2">
      <c r="A136" s="82"/>
      <c r="B136" s="50" t="str">
        <f>IF(OR(ISBLANK($A136),$A136=""),"",INDEX('Employee Register'!B:B,MATCH($A136,'Employee Register'!A:A,0),1))</f>
        <v/>
      </c>
      <c r="C136" s="46"/>
      <c r="D136" s="46"/>
      <c r="E136" s="29"/>
      <c r="F136" s="29"/>
      <c r="G136" s="29"/>
      <c r="H136" s="29"/>
      <c r="I136" s="47"/>
      <c r="J136" s="48"/>
      <c r="K136" s="48"/>
      <c r="L136" s="48"/>
      <c r="M136" s="83" t="str">
        <f>IF(OR(ISBLANK($A136),$A136=""),"",SUM($E136:$H136)*INDEX('Employee Register'!G:G,MATCH($A136,'Employee Register'!A:A,0),1)+IF(OR($X136,ISBLANK($X136)),$I136,0)*INDEX('Employee Register'!H:H,MATCH($A136,'Employee Register'!A:A,0),1)+J136)</f>
        <v/>
      </c>
      <c r="N136" s="83" t="str">
        <f>IF(OR(ISBLANK($A136),$A136=""),"",(M136-J136)*INDEX('Employee Register'!U:U,MATCH($A136,'Employee Register'!A:A,0),1))</f>
        <v/>
      </c>
      <c r="O136" s="142" t="str">
        <f>IF(OR(ISBLANK($A136),$A136=""),"",IF(M136=0,0,INDEX('Employee Register'!V:V,MATCH($A136,'Employee Register'!A:A,0),1)))</f>
        <v/>
      </c>
      <c r="P136" s="142" t="str">
        <f>IF(OR(ISBLANK($A136),$A136=""),"",IF(M136=0,0,INDEX('Employee Register'!W:W,MATCH($A136,'Employee Register'!A:A,0),1)+K136))</f>
        <v/>
      </c>
      <c r="Q136" s="83" t="str">
        <f t="shared" si="21"/>
        <v/>
      </c>
      <c r="R136" s="83" t="str">
        <f>IF(OR(ISBLANK($A136),$A136=""),"",INDEX('Employee Register'!Y:Y,MATCH($A136,'Employee Register'!A:A,0))*$Y136)</f>
        <v/>
      </c>
      <c r="S136" s="83" t="str">
        <f>IF(OR(ISBLANK($A136),$A136=""),"",INDEX('Employee Register'!Z:Z,MATCH($A136,'Employee Register'!A:A,0))*$Y136)</f>
        <v/>
      </c>
      <c r="T136" s="83" t="str">
        <f>IF(OR(ISBLANK($A136),$A136=""),"",IF(SUMIF($A$6:$A136,A136,$AP$6:$AP136)&lt;='Federal Tax Tables New'!$N$5,AP136,IF('Federal Tax Tables New'!$N$5-SUMIF($A$6:$A136,A136,$AP$6:$AP136)+AP136&lt;=0,0,'Federal Tax Tables New'!$N$5-SUMIF($A$6:$A136,A136,$AP$6:$AP136)+AP136)))</f>
        <v/>
      </c>
      <c r="U136" s="83" t="str">
        <f>IF(OR(ISBLANK($A136),$A136=""),"",CHOOSE(AC136,0,$M136*Settings!$B$19))</f>
        <v/>
      </c>
      <c r="V136" s="142" t="str">
        <f>IF(OR(ISBLANK($A136),$A136=""),"",IF(M136=0,0,INDEX('Employee Register'!$AA:$AA,MATCH($A136,'Employee Register'!$A:$A,0),1)))</f>
        <v/>
      </c>
      <c r="W136" s="142" t="str">
        <f>IF(OR(ISBLANK($A136),$A136=""),"",IF(M136=0,0,INDEX('Employee Register'!$AB:$AB,MATCH($A136,'Employee Register'!$A:$A,0),1)))</f>
        <v/>
      </c>
      <c r="X136" s="49" t="str">
        <f>IF(OR(ISBLANK($A136),$A136=""),"",INDEX('Employee Register'!I:I,MATCH($A136,'Employee Register'!A:A,0))="No")</f>
        <v/>
      </c>
      <c r="Y136" s="51" t="str">
        <f t="shared" si="25"/>
        <v/>
      </c>
      <c r="Z136" s="49" t="str">
        <f>IF(OR(ISBLANK($A136),$A136=""),"",MATCH(INDEX('Employee Register'!K:K,MATCH($A136,'Employee Register'!A:A,0)),Settings!$A$2:$A$3,0))</f>
        <v/>
      </c>
      <c r="AA136" s="49" t="str">
        <f>IF(OR(ISBLANK($A136),$A136=""),"",CHOOSE(Z136,MATCH(INDEX('Employee Register'!O:O,MATCH($A136,'Employee Register'!A:A,0)),Settings!$A$6:$A$9,0),MATCH(INDEX('Employee Register'!L:L,MATCH($A136,'Employee Register'!A:A,0)),Settings!$A$12:$A$15,0)))</f>
        <v/>
      </c>
      <c r="AB136" s="49" t="str">
        <f>IF(OR(ISBLANK($A136),$A136=""),"",CHOOSE(Z136,MATCH(INDEX('Employee Register'!P:P,MATCH($A136,'Employee Register'!A:A,0)),Settings!$A$22:$A$23,0),0))</f>
        <v/>
      </c>
      <c r="AC136" s="49" t="str">
        <f>IF(OR(ISBLANK($A136),$A136=""),"",MATCH(INDEX('Employee Register'!X:X,MATCH($A136,'Employee Register'!A:A,0)),Settings!$A$26:$A$27,0))</f>
        <v/>
      </c>
      <c r="AD136" s="49" t="str">
        <f>IF(OR(ISBLANK($A136),$A136=""),"",IF(Z136=2,INDEX('Employee Register'!M:M,MATCH($A136,'Employee Register'!A:A,0)),0))</f>
        <v/>
      </c>
      <c r="AE136" s="78" t="str">
        <f>IF(OR(ISBLANK($A136),$A136=""),"",$AD136*INDEX('Federal Tax Tables New'!$B$56:$B$63,MATCH(INDEX('Employee Register'!J:J,MATCH($A136,'Employee Register'!A:A,0)),'Federal Tax Tables New'!$A$56:$A$63,0),1))</f>
        <v/>
      </c>
      <c r="AF136" s="51" t="str">
        <f t="shared" si="22"/>
        <v/>
      </c>
      <c r="AG136" s="49" t="str">
        <f>IF(OR(ISBLANK($A136),$A136=""),"",INDEX('Federal Tax Tables New'!$C$56:$C$63,MATCH(INDEX('Employee Register'!J:J,MATCH($A136,'Employee Register'!A:A,0)),'Federal Tax Tables New'!$A$56:$A$63,0),1))</f>
        <v/>
      </c>
      <c r="AH136" s="139" t="str">
        <f>IF(OR(ISBLANK($A136),$A136=""),"",IF(AF136&lt;CHOOSE(Z136,INDEX('Employee Register'!S:S,MATCH($A136,'Employee Register'!A:A,0)),0),0,AF136*AG136-CHOOSE(Z136,INDEX('Employee Register'!S:S,MATCH($A136,'Employee Register'!A:A,0))*AG136,0)))</f>
        <v/>
      </c>
      <c r="AI136" s="51" t="str">
        <f>IF(OR(ISBLANK($A136),$A136=""),"",MAX(IF($Z136=1,CHOOSE(AB136,CHOOSE(AA136,0,INDEX('Federal Tax Tables New'!$F$33:$I$40,MATCH(AH136,'Federal Tax Tables New'!$F$33:$F$40,1),1),INDEX('Federal Tax Tables New'!$F$22:$I$29,MATCH(AH136,'Federal Tax Tables New'!$F$22:$F$29,1),1),INDEX('Federal Tax Tables New'!$F$44:$I$51,MATCH(AH136,'Federal Tax Tables New'!$F$44:$F$51,1),1)),CHOOSE(AA136,0,INDEX('Federal Tax Tables New'!$K$33:$N$40,MATCH(AH136,'Federal Tax Tables New'!$K$33:$K$40,1),1),INDEX('Federal Tax Tables New'!$K$22:$N$29,MATCH(AH136,'Federal Tax Tables New'!$K$22:$K$29,1),1),INDEX('Federal Tax Tables New'!$K$44:$N$51,MATCH(AH136,'Federal Tax Tables New'!$K$44:$K$51,1),1))),0),IF($Z136=2,CHOOSE(AA136,0,INDEX('Federal Tax Tables New'!$A$33:$D$40,MATCH(AH136,'Federal Tax Tables New'!$A$33:$A$40,1),1),INDEX('Federal Tax Tables New'!$A$22:$D$29,MATCH(AH136,'Federal Tax Tables New'!$A$22:$A$29,1),1),INDEX('Federal Tax Tables New'!$A$33:$D$40,MATCH(AH136,'Federal Tax Tables New'!$A$33:$A$40,1),1)),0)))</f>
        <v/>
      </c>
      <c r="AJ136" s="51" t="str">
        <f>IF(OR(ISBLANK($A136),$A136=""),"",MAX(IF($Z136=1,CHOOSE(AB136,CHOOSE(AA136,0,INDEX('Federal Tax Tables New'!$F$33:$I$40,MATCH(AH136,'Federal Tax Tables New'!$F$33:$F$40,1),3),INDEX('Federal Tax Tables New'!$F$22:$I$29,MATCH(AH136,'Federal Tax Tables New'!$F$22:$F$29,1),3),INDEX('Federal Tax Tables New'!$F$44:$I$51,MATCH(AH136,'Federal Tax Tables New'!$F$44:$F$51,1),3)),CHOOSE(AA136,0,INDEX('Federal Tax Tables New'!$K$33:$N$40,MATCH(AH136,'Federal Tax Tables New'!$K$33:$K$40,1),3),INDEX('Federal Tax Tables New'!$K$22:$N$29,MATCH(AH136,'Federal Tax Tables New'!$K$22:$K$29,1),3),INDEX('Federal Tax Tables New'!$K$44:$N$51,MATCH(AH136,'Federal Tax Tables New'!$K$44:$K$51,1),3))),0),IF($Z136=2,CHOOSE(AA136,0,INDEX('Federal Tax Tables New'!$A$33:$D$40,MATCH(AH136,'Federal Tax Tables New'!$A$33:$A$40,1),3),INDEX('Federal Tax Tables New'!$A$22:$D$29,MATCH(AH136,'Federal Tax Tables New'!$A$22:$A$29,1),3),INDEX('Federal Tax Tables New'!$A$33:$D$40,MATCH(AH136,'Federal Tax Tables New'!$A$33:$A$40,1),3)),0)))</f>
        <v/>
      </c>
      <c r="AK136" s="79" t="str">
        <f>IF(OR(ISBLANK($A136),$A136=""),"",MAX(IF($Z136=1,CHOOSE(AB136,CHOOSE(AA136,0,INDEX('Federal Tax Tables New'!$F$33:$I$40,MATCH(AH136,'Federal Tax Tables New'!$F$33:$F$40,1),4),INDEX('Federal Tax Tables New'!$F$22:$I$29,MATCH(AH136,'Federal Tax Tables New'!$F$22:$F$29,1),4),INDEX('Federal Tax Tables New'!$F$44:$I$51,MATCH(AH136,'Federal Tax Tables New'!$F$44:$F$51,1),4)),CHOOSE(AA136,0,INDEX('Federal Tax Tables New'!$K$33:$N$40,MATCH(AH136,'Federal Tax Tables New'!$K$33:$K$40,1),4),INDEX('Federal Tax Tables New'!$K$22:$N$29,MATCH(AH136,'Federal Tax Tables New'!$K$22:$K$29,1),4),INDEX('Federal Tax Tables New'!$K$44:$N$51,MATCH(AH136,'Federal Tax Tables New'!$K$44:$K$51,1),4))),0),IF($Z136=2,CHOOSE(AA136,0,INDEX('Federal Tax Tables New'!$A$33:$D$40,MATCH(AH136,'Federal Tax Tables New'!$A$33:$A$40,1),4),INDEX('Federal Tax Tables New'!$A$22:$D$29,MATCH(AH136,'Federal Tax Tables New'!$A$22:$A$29,1),4),INDEX('Federal Tax Tables New'!$A$33:$D$40,MATCH(AH136,'Federal Tax Tables New'!$A$33:$A$40,1),4)),0)))</f>
        <v/>
      </c>
      <c r="AL136" s="51" t="str">
        <f t="shared" si="26"/>
        <v/>
      </c>
      <c r="AM136" s="51" t="str">
        <f>IF(OR(ISBLANK($A136),$A136=""),"",CHOOSE(Z136,INDEX('Employee Register'!Q:Q,MATCH($A136,'Employee Register'!A:A,0))*'Federal Tax Tables New'!$H$5+INDEX('Employee Register'!R:R,MATCH($A136,'Employee Register'!A:A,0))*'Federal Tax Tables New'!$H$6,0))</f>
        <v/>
      </c>
      <c r="AN136" s="51" t="str">
        <f t="shared" si="23"/>
        <v/>
      </c>
      <c r="AO136" s="139" t="str">
        <f>IF(OR(ISBLANK($A136),$A136=""),"",IF(OR(M136=0,AA136=1),0,CHOOSE(Z136,INDEX('Employee Register'!T:T,MATCH($A136,'Employee Register'!A:A,0)),INDEX('Employee Register'!N:N,MATCH($A136,'Employee Register'!A:A,0)))))</f>
        <v/>
      </c>
      <c r="AP136" s="51" t="str">
        <f>IF(OR(ISBLANK($A136),$A136=""),"",CHOOSE(AC136,0,(M136-O136)*Settings!$B$18))</f>
        <v/>
      </c>
      <c r="AQ136" s="84" t="str">
        <f t="shared" si="24"/>
        <v/>
      </c>
      <c r="AS136" s="113"/>
    </row>
    <row r="137" spans="1:45" s="204" customFormat="1" ht="15" customHeight="1" x14ac:dyDescent="0.2">
      <c r="A137" s="82"/>
      <c r="B137" s="50" t="str">
        <f>IF(OR(ISBLANK($A137),$A137=""),"",INDEX('Employee Register'!B:B,MATCH($A137,'Employee Register'!A:A,0),1))</f>
        <v/>
      </c>
      <c r="C137" s="46"/>
      <c r="D137" s="46"/>
      <c r="E137" s="29"/>
      <c r="F137" s="29"/>
      <c r="G137" s="29"/>
      <c r="H137" s="29"/>
      <c r="I137" s="47"/>
      <c r="J137" s="48"/>
      <c r="K137" s="48"/>
      <c r="L137" s="48"/>
      <c r="M137" s="83" t="str">
        <f>IF(OR(ISBLANK($A137),$A137=""),"",SUM($E137:$H137)*INDEX('Employee Register'!G:G,MATCH($A137,'Employee Register'!A:A,0),1)+IF(OR($X137,ISBLANK($X137)),$I137,0)*INDEX('Employee Register'!H:H,MATCH($A137,'Employee Register'!A:A,0),1)+J137)</f>
        <v/>
      </c>
      <c r="N137" s="83" t="str">
        <f>IF(OR(ISBLANK($A137),$A137=""),"",(M137-J137)*INDEX('Employee Register'!U:U,MATCH($A137,'Employee Register'!A:A,0),1))</f>
        <v/>
      </c>
      <c r="O137" s="142" t="str">
        <f>IF(OR(ISBLANK($A137),$A137=""),"",IF(M137=0,0,INDEX('Employee Register'!V:V,MATCH($A137,'Employee Register'!A:A,0),1)))</f>
        <v/>
      </c>
      <c r="P137" s="142" t="str">
        <f>IF(OR(ISBLANK($A137),$A137=""),"",IF(M137=0,0,INDEX('Employee Register'!W:W,MATCH($A137,'Employee Register'!A:A,0),1)+K137))</f>
        <v/>
      </c>
      <c r="Q137" s="83" t="str">
        <f t="shared" si="21"/>
        <v/>
      </c>
      <c r="R137" s="83" t="str">
        <f>IF(OR(ISBLANK($A137),$A137=""),"",INDEX('Employee Register'!Y:Y,MATCH($A137,'Employee Register'!A:A,0))*$Y137)</f>
        <v/>
      </c>
      <c r="S137" s="83" t="str">
        <f>IF(OR(ISBLANK($A137),$A137=""),"",INDEX('Employee Register'!Z:Z,MATCH($A137,'Employee Register'!A:A,0))*$Y137)</f>
        <v/>
      </c>
      <c r="T137" s="83" t="str">
        <f>IF(OR(ISBLANK($A137),$A137=""),"",IF(SUMIF($A$6:$A137,A137,$AP$6:$AP137)&lt;='Federal Tax Tables New'!$N$5,AP137,IF('Federal Tax Tables New'!$N$5-SUMIF($A$6:$A137,A137,$AP$6:$AP137)+AP137&lt;=0,0,'Federal Tax Tables New'!$N$5-SUMIF($A$6:$A137,A137,$AP$6:$AP137)+AP137)))</f>
        <v/>
      </c>
      <c r="U137" s="83" t="str">
        <f>IF(OR(ISBLANK($A137),$A137=""),"",CHOOSE(AC137,0,$M137*Settings!$B$19))</f>
        <v/>
      </c>
      <c r="V137" s="142" t="str">
        <f>IF(OR(ISBLANK($A137),$A137=""),"",IF(M137=0,0,INDEX('Employee Register'!$AA:$AA,MATCH($A137,'Employee Register'!$A:$A,0),1)))</f>
        <v/>
      </c>
      <c r="W137" s="142" t="str">
        <f>IF(OR(ISBLANK($A137),$A137=""),"",IF(M137=0,0,INDEX('Employee Register'!$AB:$AB,MATCH($A137,'Employee Register'!$A:$A,0),1)))</f>
        <v/>
      </c>
      <c r="X137" s="49" t="str">
        <f>IF(OR(ISBLANK($A137),$A137=""),"",INDEX('Employee Register'!I:I,MATCH($A137,'Employee Register'!A:A,0))="No")</f>
        <v/>
      </c>
      <c r="Y137" s="51" t="str">
        <f t="shared" si="25"/>
        <v/>
      </c>
      <c r="Z137" s="49" t="str">
        <f>IF(OR(ISBLANK($A137),$A137=""),"",MATCH(INDEX('Employee Register'!K:K,MATCH($A137,'Employee Register'!A:A,0)),Settings!$A$2:$A$3,0))</f>
        <v/>
      </c>
      <c r="AA137" s="49" t="str">
        <f>IF(OR(ISBLANK($A137),$A137=""),"",CHOOSE(Z137,MATCH(INDEX('Employee Register'!O:O,MATCH($A137,'Employee Register'!A:A,0)),Settings!$A$6:$A$9,0),MATCH(INDEX('Employee Register'!L:L,MATCH($A137,'Employee Register'!A:A,0)),Settings!$A$12:$A$15,0)))</f>
        <v/>
      </c>
      <c r="AB137" s="49" t="str">
        <f>IF(OR(ISBLANK($A137),$A137=""),"",CHOOSE(Z137,MATCH(INDEX('Employee Register'!P:P,MATCH($A137,'Employee Register'!A:A,0)),Settings!$A$22:$A$23,0),0))</f>
        <v/>
      </c>
      <c r="AC137" s="49" t="str">
        <f>IF(OR(ISBLANK($A137),$A137=""),"",MATCH(INDEX('Employee Register'!X:X,MATCH($A137,'Employee Register'!A:A,0)),Settings!$A$26:$A$27,0))</f>
        <v/>
      </c>
      <c r="AD137" s="49" t="str">
        <f>IF(OR(ISBLANK($A137),$A137=""),"",IF(Z137=2,INDEX('Employee Register'!M:M,MATCH($A137,'Employee Register'!A:A,0)),0))</f>
        <v/>
      </c>
      <c r="AE137" s="78" t="str">
        <f>IF(OR(ISBLANK($A137),$A137=""),"",$AD137*INDEX('Federal Tax Tables New'!$B$56:$B$63,MATCH(INDEX('Employee Register'!J:J,MATCH($A137,'Employee Register'!A:A,0)),'Federal Tax Tables New'!$A$56:$A$63,0),1))</f>
        <v/>
      </c>
      <c r="AF137" s="51" t="str">
        <f t="shared" si="22"/>
        <v/>
      </c>
      <c r="AG137" s="49" t="str">
        <f>IF(OR(ISBLANK($A137),$A137=""),"",INDEX('Federal Tax Tables New'!$C$56:$C$63,MATCH(INDEX('Employee Register'!J:J,MATCH($A137,'Employee Register'!A:A,0)),'Federal Tax Tables New'!$A$56:$A$63,0),1))</f>
        <v/>
      </c>
      <c r="AH137" s="139" t="str">
        <f>IF(OR(ISBLANK($A137),$A137=""),"",IF(AF137&lt;CHOOSE(Z137,INDEX('Employee Register'!S:S,MATCH($A137,'Employee Register'!A:A,0)),0),0,AF137*AG137-CHOOSE(Z137,INDEX('Employee Register'!S:S,MATCH($A137,'Employee Register'!A:A,0))*AG137,0)))</f>
        <v/>
      </c>
      <c r="AI137" s="51" t="str">
        <f>IF(OR(ISBLANK($A137),$A137=""),"",MAX(IF($Z137=1,CHOOSE(AB137,CHOOSE(AA137,0,INDEX('Federal Tax Tables New'!$F$33:$I$40,MATCH(AH137,'Federal Tax Tables New'!$F$33:$F$40,1),1),INDEX('Federal Tax Tables New'!$F$22:$I$29,MATCH(AH137,'Federal Tax Tables New'!$F$22:$F$29,1),1),INDEX('Federal Tax Tables New'!$F$44:$I$51,MATCH(AH137,'Federal Tax Tables New'!$F$44:$F$51,1),1)),CHOOSE(AA137,0,INDEX('Federal Tax Tables New'!$K$33:$N$40,MATCH(AH137,'Federal Tax Tables New'!$K$33:$K$40,1),1),INDEX('Federal Tax Tables New'!$K$22:$N$29,MATCH(AH137,'Federal Tax Tables New'!$K$22:$K$29,1),1),INDEX('Federal Tax Tables New'!$K$44:$N$51,MATCH(AH137,'Federal Tax Tables New'!$K$44:$K$51,1),1))),0),IF($Z137=2,CHOOSE(AA137,0,INDEX('Federal Tax Tables New'!$A$33:$D$40,MATCH(AH137,'Federal Tax Tables New'!$A$33:$A$40,1),1),INDEX('Federal Tax Tables New'!$A$22:$D$29,MATCH(AH137,'Federal Tax Tables New'!$A$22:$A$29,1),1),INDEX('Federal Tax Tables New'!$A$33:$D$40,MATCH(AH137,'Federal Tax Tables New'!$A$33:$A$40,1),1)),0)))</f>
        <v/>
      </c>
      <c r="AJ137" s="51" t="str">
        <f>IF(OR(ISBLANK($A137),$A137=""),"",MAX(IF($Z137=1,CHOOSE(AB137,CHOOSE(AA137,0,INDEX('Federal Tax Tables New'!$F$33:$I$40,MATCH(AH137,'Federal Tax Tables New'!$F$33:$F$40,1),3),INDEX('Federal Tax Tables New'!$F$22:$I$29,MATCH(AH137,'Federal Tax Tables New'!$F$22:$F$29,1),3),INDEX('Federal Tax Tables New'!$F$44:$I$51,MATCH(AH137,'Federal Tax Tables New'!$F$44:$F$51,1),3)),CHOOSE(AA137,0,INDEX('Federal Tax Tables New'!$K$33:$N$40,MATCH(AH137,'Federal Tax Tables New'!$K$33:$K$40,1),3),INDEX('Federal Tax Tables New'!$K$22:$N$29,MATCH(AH137,'Federal Tax Tables New'!$K$22:$K$29,1),3),INDEX('Federal Tax Tables New'!$K$44:$N$51,MATCH(AH137,'Federal Tax Tables New'!$K$44:$K$51,1),3))),0),IF($Z137=2,CHOOSE(AA137,0,INDEX('Federal Tax Tables New'!$A$33:$D$40,MATCH(AH137,'Federal Tax Tables New'!$A$33:$A$40,1),3),INDEX('Federal Tax Tables New'!$A$22:$D$29,MATCH(AH137,'Federal Tax Tables New'!$A$22:$A$29,1),3),INDEX('Federal Tax Tables New'!$A$33:$D$40,MATCH(AH137,'Federal Tax Tables New'!$A$33:$A$40,1),3)),0)))</f>
        <v/>
      </c>
      <c r="AK137" s="79" t="str">
        <f>IF(OR(ISBLANK($A137),$A137=""),"",MAX(IF($Z137=1,CHOOSE(AB137,CHOOSE(AA137,0,INDEX('Federal Tax Tables New'!$F$33:$I$40,MATCH(AH137,'Federal Tax Tables New'!$F$33:$F$40,1),4),INDEX('Federal Tax Tables New'!$F$22:$I$29,MATCH(AH137,'Federal Tax Tables New'!$F$22:$F$29,1),4),INDEX('Federal Tax Tables New'!$F$44:$I$51,MATCH(AH137,'Federal Tax Tables New'!$F$44:$F$51,1),4)),CHOOSE(AA137,0,INDEX('Federal Tax Tables New'!$K$33:$N$40,MATCH(AH137,'Federal Tax Tables New'!$K$33:$K$40,1),4),INDEX('Federal Tax Tables New'!$K$22:$N$29,MATCH(AH137,'Federal Tax Tables New'!$K$22:$K$29,1),4),INDEX('Federal Tax Tables New'!$K$44:$N$51,MATCH(AH137,'Federal Tax Tables New'!$K$44:$K$51,1),4))),0),IF($Z137=2,CHOOSE(AA137,0,INDEX('Federal Tax Tables New'!$A$33:$D$40,MATCH(AH137,'Federal Tax Tables New'!$A$33:$A$40,1),4),INDEX('Federal Tax Tables New'!$A$22:$D$29,MATCH(AH137,'Federal Tax Tables New'!$A$22:$A$29,1),4),INDEX('Federal Tax Tables New'!$A$33:$D$40,MATCH(AH137,'Federal Tax Tables New'!$A$33:$A$40,1),4)),0)))</f>
        <v/>
      </c>
      <c r="AL137" s="51" t="str">
        <f t="shared" si="26"/>
        <v/>
      </c>
      <c r="AM137" s="51" t="str">
        <f>IF(OR(ISBLANK($A137),$A137=""),"",CHOOSE(Z137,INDEX('Employee Register'!Q:Q,MATCH($A137,'Employee Register'!A:A,0))*'Federal Tax Tables New'!$H$5+INDEX('Employee Register'!R:R,MATCH($A137,'Employee Register'!A:A,0))*'Federal Tax Tables New'!$H$6,0))</f>
        <v/>
      </c>
      <c r="AN137" s="51" t="str">
        <f t="shared" si="23"/>
        <v/>
      </c>
      <c r="AO137" s="139" t="str">
        <f>IF(OR(ISBLANK($A137),$A137=""),"",IF(OR(M137=0,AA137=1),0,CHOOSE(Z137,INDEX('Employee Register'!T:T,MATCH($A137,'Employee Register'!A:A,0)),INDEX('Employee Register'!N:N,MATCH($A137,'Employee Register'!A:A,0)))))</f>
        <v/>
      </c>
      <c r="AP137" s="51" t="str">
        <f>IF(OR(ISBLANK($A137),$A137=""),"",CHOOSE(AC137,0,(M137-O137)*Settings!$B$18))</f>
        <v/>
      </c>
      <c r="AQ137" s="84" t="str">
        <f t="shared" si="24"/>
        <v/>
      </c>
      <c r="AS137" s="113"/>
    </row>
    <row r="138" spans="1:45" s="204" customFormat="1" ht="15" customHeight="1" x14ac:dyDescent="0.2">
      <c r="A138" s="82"/>
      <c r="B138" s="50" t="str">
        <f>IF(OR(ISBLANK($A138),$A138=""),"",INDEX('Employee Register'!B:B,MATCH($A138,'Employee Register'!A:A,0),1))</f>
        <v/>
      </c>
      <c r="C138" s="46"/>
      <c r="D138" s="46"/>
      <c r="E138" s="29"/>
      <c r="F138" s="29"/>
      <c r="G138" s="29"/>
      <c r="H138" s="29"/>
      <c r="I138" s="47"/>
      <c r="J138" s="48"/>
      <c r="K138" s="48"/>
      <c r="L138" s="48"/>
      <c r="M138" s="83" t="str">
        <f>IF(OR(ISBLANK($A138),$A138=""),"",SUM($E138:$H138)*INDEX('Employee Register'!G:G,MATCH($A138,'Employee Register'!A:A,0),1)+IF(OR($X138,ISBLANK($X138)),$I138,0)*INDEX('Employee Register'!H:H,MATCH($A138,'Employee Register'!A:A,0),1)+J138)</f>
        <v/>
      </c>
      <c r="N138" s="83" t="str">
        <f>IF(OR(ISBLANK($A138),$A138=""),"",(M138-J138)*INDEX('Employee Register'!U:U,MATCH($A138,'Employee Register'!A:A,0),1))</f>
        <v/>
      </c>
      <c r="O138" s="142" t="str">
        <f>IF(OR(ISBLANK($A138),$A138=""),"",IF(M138=0,0,INDEX('Employee Register'!V:V,MATCH($A138,'Employee Register'!A:A,0),1)))</f>
        <v/>
      </c>
      <c r="P138" s="142" t="str">
        <f>IF(OR(ISBLANK($A138),$A138=""),"",IF(M138=0,0,INDEX('Employee Register'!W:W,MATCH($A138,'Employee Register'!A:A,0),1)+K138))</f>
        <v/>
      </c>
      <c r="Q138" s="83" t="str">
        <f t="shared" si="21"/>
        <v/>
      </c>
      <c r="R138" s="83" t="str">
        <f>IF(OR(ISBLANK($A138),$A138=""),"",INDEX('Employee Register'!Y:Y,MATCH($A138,'Employee Register'!A:A,0))*$Y138)</f>
        <v/>
      </c>
      <c r="S138" s="83" t="str">
        <f>IF(OR(ISBLANK($A138),$A138=""),"",INDEX('Employee Register'!Z:Z,MATCH($A138,'Employee Register'!A:A,0))*$Y138)</f>
        <v/>
      </c>
      <c r="T138" s="83" t="str">
        <f>IF(OR(ISBLANK($A138),$A138=""),"",IF(SUMIF($A$6:$A138,A138,$AP$6:$AP138)&lt;='Federal Tax Tables New'!$N$5,AP138,IF('Federal Tax Tables New'!$N$5-SUMIF($A$6:$A138,A138,$AP$6:$AP138)+AP138&lt;=0,0,'Federal Tax Tables New'!$N$5-SUMIF($A$6:$A138,A138,$AP$6:$AP138)+AP138)))</f>
        <v/>
      </c>
      <c r="U138" s="83" t="str">
        <f>IF(OR(ISBLANK($A138),$A138=""),"",CHOOSE(AC138,0,$M138*Settings!$B$19))</f>
        <v/>
      </c>
      <c r="V138" s="142" t="str">
        <f>IF(OR(ISBLANK($A138),$A138=""),"",IF(M138=0,0,INDEX('Employee Register'!$AA:$AA,MATCH($A138,'Employee Register'!$A:$A,0),1)))</f>
        <v/>
      </c>
      <c r="W138" s="142" t="str">
        <f>IF(OR(ISBLANK($A138),$A138=""),"",IF(M138=0,0,INDEX('Employee Register'!$AB:$AB,MATCH($A138,'Employee Register'!$A:$A,0),1)))</f>
        <v/>
      </c>
      <c r="X138" s="49" t="str">
        <f>IF(OR(ISBLANK($A138),$A138=""),"",INDEX('Employee Register'!I:I,MATCH($A138,'Employee Register'!A:A,0))="No")</f>
        <v/>
      </c>
      <c r="Y138" s="51" t="str">
        <f t="shared" si="25"/>
        <v/>
      </c>
      <c r="Z138" s="49" t="str">
        <f>IF(OR(ISBLANK($A138),$A138=""),"",MATCH(INDEX('Employee Register'!K:K,MATCH($A138,'Employee Register'!A:A,0)),Settings!$A$2:$A$3,0))</f>
        <v/>
      </c>
      <c r="AA138" s="49" t="str">
        <f>IF(OR(ISBLANK($A138),$A138=""),"",CHOOSE(Z138,MATCH(INDEX('Employee Register'!O:O,MATCH($A138,'Employee Register'!A:A,0)),Settings!$A$6:$A$9,0),MATCH(INDEX('Employee Register'!L:L,MATCH($A138,'Employee Register'!A:A,0)),Settings!$A$12:$A$15,0)))</f>
        <v/>
      </c>
      <c r="AB138" s="49" t="str">
        <f>IF(OR(ISBLANK($A138),$A138=""),"",CHOOSE(Z138,MATCH(INDEX('Employee Register'!P:P,MATCH($A138,'Employee Register'!A:A,0)),Settings!$A$22:$A$23,0),0))</f>
        <v/>
      </c>
      <c r="AC138" s="49" t="str">
        <f>IF(OR(ISBLANK($A138),$A138=""),"",MATCH(INDEX('Employee Register'!X:X,MATCH($A138,'Employee Register'!A:A,0)),Settings!$A$26:$A$27,0))</f>
        <v/>
      </c>
      <c r="AD138" s="49" t="str">
        <f>IF(OR(ISBLANK($A138),$A138=""),"",IF(Z138=2,INDEX('Employee Register'!M:M,MATCH($A138,'Employee Register'!A:A,0)),0))</f>
        <v/>
      </c>
      <c r="AE138" s="78" t="str">
        <f>IF(OR(ISBLANK($A138),$A138=""),"",$AD138*INDEX('Federal Tax Tables New'!$B$56:$B$63,MATCH(INDEX('Employee Register'!J:J,MATCH($A138,'Employee Register'!A:A,0)),'Federal Tax Tables New'!$A$56:$A$63,0),1))</f>
        <v/>
      </c>
      <c r="AF138" s="51" t="str">
        <f t="shared" si="22"/>
        <v/>
      </c>
      <c r="AG138" s="49" t="str">
        <f>IF(OR(ISBLANK($A138),$A138=""),"",INDEX('Federal Tax Tables New'!$C$56:$C$63,MATCH(INDEX('Employee Register'!J:J,MATCH($A138,'Employee Register'!A:A,0)),'Federal Tax Tables New'!$A$56:$A$63,0),1))</f>
        <v/>
      </c>
      <c r="AH138" s="139" t="str">
        <f>IF(OR(ISBLANK($A138),$A138=""),"",IF(AF138&lt;CHOOSE(Z138,INDEX('Employee Register'!S:S,MATCH($A138,'Employee Register'!A:A,0)),0),0,AF138*AG138-CHOOSE(Z138,INDEX('Employee Register'!S:S,MATCH($A138,'Employee Register'!A:A,0))*AG138,0)))</f>
        <v/>
      </c>
      <c r="AI138" s="51" t="str">
        <f>IF(OR(ISBLANK($A138),$A138=""),"",MAX(IF($Z138=1,CHOOSE(AB138,CHOOSE(AA138,0,INDEX('Federal Tax Tables New'!$F$33:$I$40,MATCH(AH138,'Federal Tax Tables New'!$F$33:$F$40,1),1),INDEX('Federal Tax Tables New'!$F$22:$I$29,MATCH(AH138,'Federal Tax Tables New'!$F$22:$F$29,1),1),INDEX('Federal Tax Tables New'!$F$44:$I$51,MATCH(AH138,'Federal Tax Tables New'!$F$44:$F$51,1),1)),CHOOSE(AA138,0,INDEX('Federal Tax Tables New'!$K$33:$N$40,MATCH(AH138,'Federal Tax Tables New'!$K$33:$K$40,1),1),INDEX('Federal Tax Tables New'!$K$22:$N$29,MATCH(AH138,'Federal Tax Tables New'!$K$22:$K$29,1),1),INDEX('Federal Tax Tables New'!$K$44:$N$51,MATCH(AH138,'Federal Tax Tables New'!$K$44:$K$51,1),1))),0),IF($Z138=2,CHOOSE(AA138,0,INDEX('Federal Tax Tables New'!$A$33:$D$40,MATCH(AH138,'Federal Tax Tables New'!$A$33:$A$40,1),1),INDEX('Federal Tax Tables New'!$A$22:$D$29,MATCH(AH138,'Federal Tax Tables New'!$A$22:$A$29,1),1),INDEX('Federal Tax Tables New'!$A$33:$D$40,MATCH(AH138,'Federal Tax Tables New'!$A$33:$A$40,1),1)),0)))</f>
        <v/>
      </c>
      <c r="AJ138" s="51" t="str">
        <f>IF(OR(ISBLANK($A138),$A138=""),"",MAX(IF($Z138=1,CHOOSE(AB138,CHOOSE(AA138,0,INDEX('Federal Tax Tables New'!$F$33:$I$40,MATCH(AH138,'Federal Tax Tables New'!$F$33:$F$40,1),3),INDEX('Federal Tax Tables New'!$F$22:$I$29,MATCH(AH138,'Federal Tax Tables New'!$F$22:$F$29,1),3),INDEX('Federal Tax Tables New'!$F$44:$I$51,MATCH(AH138,'Federal Tax Tables New'!$F$44:$F$51,1),3)),CHOOSE(AA138,0,INDEX('Federal Tax Tables New'!$K$33:$N$40,MATCH(AH138,'Federal Tax Tables New'!$K$33:$K$40,1),3),INDEX('Federal Tax Tables New'!$K$22:$N$29,MATCH(AH138,'Federal Tax Tables New'!$K$22:$K$29,1),3),INDEX('Federal Tax Tables New'!$K$44:$N$51,MATCH(AH138,'Federal Tax Tables New'!$K$44:$K$51,1),3))),0),IF($Z138=2,CHOOSE(AA138,0,INDEX('Federal Tax Tables New'!$A$33:$D$40,MATCH(AH138,'Federal Tax Tables New'!$A$33:$A$40,1),3),INDEX('Federal Tax Tables New'!$A$22:$D$29,MATCH(AH138,'Federal Tax Tables New'!$A$22:$A$29,1),3),INDEX('Federal Tax Tables New'!$A$33:$D$40,MATCH(AH138,'Federal Tax Tables New'!$A$33:$A$40,1),3)),0)))</f>
        <v/>
      </c>
      <c r="AK138" s="79" t="str">
        <f>IF(OR(ISBLANK($A138),$A138=""),"",MAX(IF($Z138=1,CHOOSE(AB138,CHOOSE(AA138,0,INDEX('Federal Tax Tables New'!$F$33:$I$40,MATCH(AH138,'Federal Tax Tables New'!$F$33:$F$40,1),4),INDEX('Federal Tax Tables New'!$F$22:$I$29,MATCH(AH138,'Federal Tax Tables New'!$F$22:$F$29,1),4),INDEX('Federal Tax Tables New'!$F$44:$I$51,MATCH(AH138,'Federal Tax Tables New'!$F$44:$F$51,1),4)),CHOOSE(AA138,0,INDEX('Federal Tax Tables New'!$K$33:$N$40,MATCH(AH138,'Federal Tax Tables New'!$K$33:$K$40,1),4),INDEX('Federal Tax Tables New'!$K$22:$N$29,MATCH(AH138,'Federal Tax Tables New'!$K$22:$K$29,1),4),INDEX('Federal Tax Tables New'!$K$44:$N$51,MATCH(AH138,'Federal Tax Tables New'!$K$44:$K$51,1),4))),0),IF($Z138=2,CHOOSE(AA138,0,INDEX('Federal Tax Tables New'!$A$33:$D$40,MATCH(AH138,'Federal Tax Tables New'!$A$33:$A$40,1),4),INDEX('Federal Tax Tables New'!$A$22:$D$29,MATCH(AH138,'Federal Tax Tables New'!$A$22:$A$29,1),4),INDEX('Federal Tax Tables New'!$A$33:$D$40,MATCH(AH138,'Federal Tax Tables New'!$A$33:$A$40,1),4)),0)))</f>
        <v/>
      </c>
      <c r="AL138" s="51" t="str">
        <f t="shared" si="26"/>
        <v/>
      </c>
      <c r="AM138" s="51" t="str">
        <f>IF(OR(ISBLANK($A138),$A138=""),"",CHOOSE(Z138,INDEX('Employee Register'!Q:Q,MATCH($A138,'Employee Register'!A:A,0))*'Federal Tax Tables New'!$H$5+INDEX('Employee Register'!R:R,MATCH($A138,'Employee Register'!A:A,0))*'Federal Tax Tables New'!$H$6,0))</f>
        <v/>
      </c>
      <c r="AN138" s="51" t="str">
        <f t="shared" si="23"/>
        <v/>
      </c>
      <c r="AO138" s="139" t="str">
        <f>IF(OR(ISBLANK($A138),$A138=""),"",IF(OR(M138=0,AA138=1),0,CHOOSE(Z138,INDEX('Employee Register'!T:T,MATCH($A138,'Employee Register'!A:A,0)),INDEX('Employee Register'!N:N,MATCH($A138,'Employee Register'!A:A,0)))))</f>
        <v/>
      </c>
      <c r="AP138" s="51" t="str">
        <f>IF(OR(ISBLANK($A138),$A138=""),"",CHOOSE(AC138,0,(M138-O138)*Settings!$B$18))</f>
        <v/>
      </c>
      <c r="AQ138" s="84" t="str">
        <f t="shared" si="24"/>
        <v/>
      </c>
      <c r="AS138" s="113"/>
    </row>
    <row r="139" spans="1:45" s="204" customFormat="1" ht="15" customHeight="1" x14ac:dyDescent="0.2">
      <c r="A139" s="82"/>
      <c r="B139" s="50" t="str">
        <f>IF(OR(ISBLANK($A139),$A139=""),"",INDEX('Employee Register'!B:B,MATCH($A139,'Employee Register'!A:A,0),1))</f>
        <v/>
      </c>
      <c r="C139" s="46"/>
      <c r="D139" s="46"/>
      <c r="E139" s="29"/>
      <c r="F139" s="29"/>
      <c r="G139" s="29"/>
      <c r="H139" s="29"/>
      <c r="I139" s="47"/>
      <c r="J139" s="48"/>
      <c r="K139" s="48"/>
      <c r="L139" s="48"/>
      <c r="M139" s="83" t="str">
        <f>IF(OR(ISBLANK($A139),$A139=""),"",SUM($E139:$H139)*INDEX('Employee Register'!G:G,MATCH($A139,'Employee Register'!A:A,0),1)+IF(OR($X139,ISBLANK($X139)),$I139,0)*INDEX('Employee Register'!H:H,MATCH($A139,'Employee Register'!A:A,0),1)+J139)</f>
        <v/>
      </c>
      <c r="N139" s="83" t="str">
        <f>IF(OR(ISBLANK($A139),$A139=""),"",(M139-J139)*INDEX('Employee Register'!U:U,MATCH($A139,'Employee Register'!A:A,0),1))</f>
        <v/>
      </c>
      <c r="O139" s="142" t="str">
        <f>IF(OR(ISBLANK($A139),$A139=""),"",IF(M139=0,0,INDEX('Employee Register'!V:V,MATCH($A139,'Employee Register'!A:A,0),1)))</f>
        <v/>
      </c>
      <c r="P139" s="142" t="str">
        <f>IF(OR(ISBLANK($A139),$A139=""),"",IF(M139=0,0,INDEX('Employee Register'!W:W,MATCH($A139,'Employee Register'!A:A,0),1)+K139))</f>
        <v/>
      </c>
      <c r="Q139" s="83" t="str">
        <f t="shared" si="21"/>
        <v/>
      </c>
      <c r="R139" s="83" t="str">
        <f>IF(OR(ISBLANK($A139),$A139=""),"",INDEX('Employee Register'!Y:Y,MATCH($A139,'Employee Register'!A:A,0))*$Y139)</f>
        <v/>
      </c>
      <c r="S139" s="83" t="str">
        <f>IF(OR(ISBLANK($A139),$A139=""),"",INDEX('Employee Register'!Z:Z,MATCH($A139,'Employee Register'!A:A,0))*$Y139)</f>
        <v/>
      </c>
      <c r="T139" s="83" t="str">
        <f>IF(OR(ISBLANK($A139),$A139=""),"",IF(SUMIF($A$6:$A139,A139,$AP$6:$AP139)&lt;='Federal Tax Tables New'!$N$5,AP139,IF('Federal Tax Tables New'!$N$5-SUMIF($A$6:$A139,A139,$AP$6:$AP139)+AP139&lt;=0,0,'Federal Tax Tables New'!$N$5-SUMIF($A$6:$A139,A139,$AP$6:$AP139)+AP139)))</f>
        <v/>
      </c>
      <c r="U139" s="83" t="str">
        <f>IF(OR(ISBLANK($A139),$A139=""),"",CHOOSE(AC139,0,$M139*Settings!$B$19))</f>
        <v/>
      </c>
      <c r="V139" s="142" t="str">
        <f>IF(OR(ISBLANK($A139),$A139=""),"",IF(M139=0,0,INDEX('Employee Register'!$AA:$AA,MATCH($A139,'Employee Register'!$A:$A,0),1)))</f>
        <v/>
      </c>
      <c r="W139" s="142" t="str">
        <f>IF(OR(ISBLANK($A139),$A139=""),"",IF(M139=0,0,INDEX('Employee Register'!$AB:$AB,MATCH($A139,'Employee Register'!$A:$A,0),1)))</f>
        <v/>
      </c>
      <c r="X139" s="49" t="str">
        <f>IF(OR(ISBLANK($A139),$A139=""),"",INDEX('Employee Register'!I:I,MATCH($A139,'Employee Register'!A:A,0))="No")</f>
        <v/>
      </c>
      <c r="Y139" s="51" t="str">
        <f t="shared" si="25"/>
        <v/>
      </c>
      <c r="Z139" s="49" t="str">
        <f>IF(OR(ISBLANK($A139),$A139=""),"",MATCH(INDEX('Employee Register'!K:K,MATCH($A139,'Employee Register'!A:A,0)),Settings!$A$2:$A$3,0))</f>
        <v/>
      </c>
      <c r="AA139" s="49" t="str">
        <f>IF(OR(ISBLANK($A139),$A139=""),"",CHOOSE(Z139,MATCH(INDEX('Employee Register'!O:O,MATCH($A139,'Employee Register'!A:A,0)),Settings!$A$6:$A$9,0),MATCH(INDEX('Employee Register'!L:L,MATCH($A139,'Employee Register'!A:A,0)),Settings!$A$12:$A$15,0)))</f>
        <v/>
      </c>
      <c r="AB139" s="49" t="str">
        <f>IF(OR(ISBLANK($A139),$A139=""),"",CHOOSE(Z139,MATCH(INDEX('Employee Register'!P:P,MATCH($A139,'Employee Register'!A:A,0)),Settings!$A$22:$A$23,0),0))</f>
        <v/>
      </c>
      <c r="AC139" s="49" t="str">
        <f>IF(OR(ISBLANK($A139),$A139=""),"",MATCH(INDEX('Employee Register'!X:X,MATCH($A139,'Employee Register'!A:A,0)),Settings!$A$26:$A$27,0))</f>
        <v/>
      </c>
      <c r="AD139" s="49" t="str">
        <f>IF(OR(ISBLANK($A139),$A139=""),"",IF(Z139=2,INDEX('Employee Register'!M:M,MATCH($A139,'Employee Register'!A:A,0)),0))</f>
        <v/>
      </c>
      <c r="AE139" s="78" t="str">
        <f>IF(OR(ISBLANK($A139),$A139=""),"",$AD139*INDEX('Federal Tax Tables New'!$B$56:$B$63,MATCH(INDEX('Employee Register'!J:J,MATCH($A139,'Employee Register'!A:A,0)),'Federal Tax Tables New'!$A$56:$A$63,0),1))</f>
        <v/>
      </c>
      <c r="AF139" s="51" t="str">
        <f t="shared" si="22"/>
        <v/>
      </c>
      <c r="AG139" s="49" t="str">
        <f>IF(OR(ISBLANK($A139),$A139=""),"",INDEX('Federal Tax Tables New'!$C$56:$C$63,MATCH(INDEX('Employee Register'!J:J,MATCH($A139,'Employee Register'!A:A,0)),'Federal Tax Tables New'!$A$56:$A$63,0),1))</f>
        <v/>
      </c>
      <c r="AH139" s="139" t="str">
        <f>IF(OR(ISBLANK($A139),$A139=""),"",IF(AF139&lt;CHOOSE(Z139,INDEX('Employee Register'!S:S,MATCH($A139,'Employee Register'!A:A,0)),0),0,AF139*AG139-CHOOSE(Z139,INDEX('Employee Register'!S:S,MATCH($A139,'Employee Register'!A:A,0))*AG139,0)))</f>
        <v/>
      </c>
      <c r="AI139" s="51" t="str">
        <f>IF(OR(ISBLANK($A139),$A139=""),"",MAX(IF($Z139=1,CHOOSE(AB139,CHOOSE(AA139,0,INDEX('Federal Tax Tables New'!$F$33:$I$40,MATCH(AH139,'Federal Tax Tables New'!$F$33:$F$40,1),1),INDEX('Federal Tax Tables New'!$F$22:$I$29,MATCH(AH139,'Federal Tax Tables New'!$F$22:$F$29,1),1),INDEX('Federal Tax Tables New'!$F$44:$I$51,MATCH(AH139,'Federal Tax Tables New'!$F$44:$F$51,1),1)),CHOOSE(AA139,0,INDEX('Federal Tax Tables New'!$K$33:$N$40,MATCH(AH139,'Federal Tax Tables New'!$K$33:$K$40,1),1),INDEX('Federal Tax Tables New'!$K$22:$N$29,MATCH(AH139,'Federal Tax Tables New'!$K$22:$K$29,1),1),INDEX('Federal Tax Tables New'!$K$44:$N$51,MATCH(AH139,'Federal Tax Tables New'!$K$44:$K$51,1),1))),0),IF($Z139=2,CHOOSE(AA139,0,INDEX('Federal Tax Tables New'!$A$33:$D$40,MATCH(AH139,'Federal Tax Tables New'!$A$33:$A$40,1),1),INDEX('Federal Tax Tables New'!$A$22:$D$29,MATCH(AH139,'Federal Tax Tables New'!$A$22:$A$29,1),1),INDEX('Federal Tax Tables New'!$A$33:$D$40,MATCH(AH139,'Federal Tax Tables New'!$A$33:$A$40,1),1)),0)))</f>
        <v/>
      </c>
      <c r="AJ139" s="51" t="str">
        <f>IF(OR(ISBLANK($A139),$A139=""),"",MAX(IF($Z139=1,CHOOSE(AB139,CHOOSE(AA139,0,INDEX('Federal Tax Tables New'!$F$33:$I$40,MATCH(AH139,'Federal Tax Tables New'!$F$33:$F$40,1),3),INDEX('Federal Tax Tables New'!$F$22:$I$29,MATCH(AH139,'Federal Tax Tables New'!$F$22:$F$29,1),3),INDEX('Federal Tax Tables New'!$F$44:$I$51,MATCH(AH139,'Federal Tax Tables New'!$F$44:$F$51,1),3)),CHOOSE(AA139,0,INDEX('Federal Tax Tables New'!$K$33:$N$40,MATCH(AH139,'Federal Tax Tables New'!$K$33:$K$40,1),3),INDEX('Federal Tax Tables New'!$K$22:$N$29,MATCH(AH139,'Federal Tax Tables New'!$K$22:$K$29,1),3),INDEX('Federal Tax Tables New'!$K$44:$N$51,MATCH(AH139,'Federal Tax Tables New'!$K$44:$K$51,1),3))),0),IF($Z139=2,CHOOSE(AA139,0,INDEX('Federal Tax Tables New'!$A$33:$D$40,MATCH(AH139,'Federal Tax Tables New'!$A$33:$A$40,1),3),INDEX('Federal Tax Tables New'!$A$22:$D$29,MATCH(AH139,'Federal Tax Tables New'!$A$22:$A$29,1),3),INDEX('Federal Tax Tables New'!$A$33:$D$40,MATCH(AH139,'Federal Tax Tables New'!$A$33:$A$40,1),3)),0)))</f>
        <v/>
      </c>
      <c r="AK139" s="79" t="str">
        <f>IF(OR(ISBLANK($A139),$A139=""),"",MAX(IF($Z139=1,CHOOSE(AB139,CHOOSE(AA139,0,INDEX('Federal Tax Tables New'!$F$33:$I$40,MATCH(AH139,'Federal Tax Tables New'!$F$33:$F$40,1),4),INDEX('Federal Tax Tables New'!$F$22:$I$29,MATCH(AH139,'Federal Tax Tables New'!$F$22:$F$29,1),4),INDEX('Federal Tax Tables New'!$F$44:$I$51,MATCH(AH139,'Federal Tax Tables New'!$F$44:$F$51,1),4)),CHOOSE(AA139,0,INDEX('Federal Tax Tables New'!$K$33:$N$40,MATCH(AH139,'Federal Tax Tables New'!$K$33:$K$40,1),4),INDEX('Federal Tax Tables New'!$K$22:$N$29,MATCH(AH139,'Federal Tax Tables New'!$K$22:$K$29,1),4),INDEX('Federal Tax Tables New'!$K$44:$N$51,MATCH(AH139,'Federal Tax Tables New'!$K$44:$K$51,1),4))),0),IF($Z139=2,CHOOSE(AA139,0,INDEX('Federal Tax Tables New'!$A$33:$D$40,MATCH(AH139,'Federal Tax Tables New'!$A$33:$A$40,1),4),INDEX('Federal Tax Tables New'!$A$22:$D$29,MATCH(AH139,'Federal Tax Tables New'!$A$22:$A$29,1),4),INDEX('Federal Tax Tables New'!$A$33:$D$40,MATCH(AH139,'Federal Tax Tables New'!$A$33:$A$40,1),4)),0)))</f>
        <v/>
      </c>
      <c r="AL139" s="51" t="str">
        <f t="shared" si="26"/>
        <v/>
      </c>
      <c r="AM139" s="51" t="str">
        <f>IF(OR(ISBLANK($A139),$A139=""),"",CHOOSE(Z139,INDEX('Employee Register'!Q:Q,MATCH($A139,'Employee Register'!A:A,0))*'Federal Tax Tables New'!$H$5+INDEX('Employee Register'!R:R,MATCH($A139,'Employee Register'!A:A,0))*'Federal Tax Tables New'!$H$6,0))</f>
        <v/>
      </c>
      <c r="AN139" s="51" t="str">
        <f t="shared" si="23"/>
        <v/>
      </c>
      <c r="AO139" s="139" t="str">
        <f>IF(OR(ISBLANK($A139),$A139=""),"",IF(OR(M139=0,AA139=1),0,CHOOSE(Z139,INDEX('Employee Register'!T:T,MATCH($A139,'Employee Register'!A:A,0)),INDEX('Employee Register'!N:N,MATCH($A139,'Employee Register'!A:A,0)))))</f>
        <v/>
      </c>
      <c r="AP139" s="51" t="str">
        <f>IF(OR(ISBLANK($A139),$A139=""),"",CHOOSE(AC139,0,(M139-O139)*Settings!$B$18))</f>
        <v/>
      </c>
      <c r="AQ139" s="84" t="str">
        <f t="shared" si="24"/>
        <v/>
      </c>
      <c r="AS139" s="113"/>
    </row>
    <row r="140" spans="1:45" s="204" customFormat="1" ht="15" customHeight="1" x14ac:dyDescent="0.2">
      <c r="A140" s="82"/>
      <c r="B140" s="50" t="str">
        <f>IF(OR(ISBLANK($A140),$A140=""),"",INDEX('Employee Register'!B:B,MATCH($A140,'Employee Register'!A:A,0),1))</f>
        <v/>
      </c>
      <c r="C140" s="46"/>
      <c r="D140" s="46"/>
      <c r="E140" s="29"/>
      <c r="F140" s="29"/>
      <c r="G140" s="29"/>
      <c r="H140" s="29"/>
      <c r="I140" s="47"/>
      <c r="J140" s="48"/>
      <c r="K140" s="48"/>
      <c r="L140" s="48"/>
      <c r="M140" s="83" t="str">
        <f>IF(OR(ISBLANK($A140),$A140=""),"",SUM($E140:$H140)*INDEX('Employee Register'!G:G,MATCH($A140,'Employee Register'!A:A,0),1)+IF(OR($X140,ISBLANK($X140)),$I140,0)*INDEX('Employee Register'!H:H,MATCH($A140,'Employee Register'!A:A,0),1)+J140)</f>
        <v/>
      </c>
      <c r="N140" s="83" t="str">
        <f>IF(OR(ISBLANK($A140),$A140=""),"",(M140-J140)*INDEX('Employee Register'!U:U,MATCH($A140,'Employee Register'!A:A,0),1))</f>
        <v/>
      </c>
      <c r="O140" s="142" t="str">
        <f>IF(OR(ISBLANK($A140),$A140=""),"",IF(M140=0,0,INDEX('Employee Register'!V:V,MATCH($A140,'Employee Register'!A:A,0),1)))</f>
        <v/>
      </c>
      <c r="P140" s="142" t="str">
        <f>IF(OR(ISBLANK($A140),$A140=""),"",IF(M140=0,0,INDEX('Employee Register'!W:W,MATCH($A140,'Employee Register'!A:A,0),1)+K140))</f>
        <v/>
      </c>
      <c r="Q140" s="83" t="str">
        <f t="shared" si="21"/>
        <v/>
      </c>
      <c r="R140" s="83" t="str">
        <f>IF(OR(ISBLANK($A140),$A140=""),"",INDEX('Employee Register'!Y:Y,MATCH($A140,'Employee Register'!A:A,0))*$Y140)</f>
        <v/>
      </c>
      <c r="S140" s="83" t="str">
        <f>IF(OR(ISBLANK($A140),$A140=""),"",INDEX('Employee Register'!Z:Z,MATCH($A140,'Employee Register'!A:A,0))*$Y140)</f>
        <v/>
      </c>
      <c r="T140" s="83" t="str">
        <f>IF(OR(ISBLANK($A140),$A140=""),"",IF(SUMIF($A$6:$A140,A140,$AP$6:$AP140)&lt;='Federal Tax Tables New'!$N$5,AP140,IF('Federal Tax Tables New'!$N$5-SUMIF($A$6:$A140,A140,$AP$6:$AP140)+AP140&lt;=0,0,'Federal Tax Tables New'!$N$5-SUMIF($A$6:$A140,A140,$AP$6:$AP140)+AP140)))</f>
        <v/>
      </c>
      <c r="U140" s="83" t="str">
        <f>IF(OR(ISBLANK($A140),$A140=""),"",CHOOSE(AC140,0,$M140*Settings!$B$19))</f>
        <v/>
      </c>
      <c r="V140" s="142" t="str">
        <f>IF(OR(ISBLANK($A140),$A140=""),"",IF(M140=0,0,INDEX('Employee Register'!$AA:$AA,MATCH($A140,'Employee Register'!$A:$A,0),1)))</f>
        <v/>
      </c>
      <c r="W140" s="142" t="str">
        <f>IF(OR(ISBLANK($A140),$A140=""),"",IF(M140=0,0,INDEX('Employee Register'!$AB:$AB,MATCH($A140,'Employee Register'!$A:$A,0),1)))</f>
        <v/>
      </c>
      <c r="X140" s="49" t="str">
        <f>IF(OR(ISBLANK($A140),$A140=""),"",INDEX('Employee Register'!I:I,MATCH($A140,'Employee Register'!A:A,0))="No")</f>
        <v/>
      </c>
      <c r="Y140" s="51" t="str">
        <f t="shared" si="25"/>
        <v/>
      </c>
      <c r="Z140" s="49" t="str">
        <f>IF(OR(ISBLANK($A140),$A140=""),"",MATCH(INDEX('Employee Register'!K:K,MATCH($A140,'Employee Register'!A:A,0)),Settings!$A$2:$A$3,0))</f>
        <v/>
      </c>
      <c r="AA140" s="49" t="str">
        <f>IF(OR(ISBLANK($A140),$A140=""),"",CHOOSE(Z140,MATCH(INDEX('Employee Register'!O:O,MATCH($A140,'Employee Register'!A:A,0)),Settings!$A$6:$A$9,0),MATCH(INDEX('Employee Register'!L:L,MATCH($A140,'Employee Register'!A:A,0)),Settings!$A$12:$A$15,0)))</f>
        <v/>
      </c>
      <c r="AB140" s="49" t="str">
        <f>IF(OR(ISBLANK($A140),$A140=""),"",CHOOSE(Z140,MATCH(INDEX('Employee Register'!P:P,MATCH($A140,'Employee Register'!A:A,0)),Settings!$A$22:$A$23,0),0))</f>
        <v/>
      </c>
      <c r="AC140" s="49" t="str">
        <f>IF(OR(ISBLANK($A140),$A140=""),"",MATCH(INDEX('Employee Register'!X:X,MATCH($A140,'Employee Register'!A:A,0)),Settings!$A$26:$A$27,0))</f>
        <v/>
      </c>
      <c r="AD140" s="49" t="str">
        <f>IF(OR(ISBLANK($A140),$A140=""),"",IF(Z140=2,INDEX('Employee Register'!M:M,MATCH($A140,'Employee Register'!A:A,0)),0))</f>
        <v/>
      </c>
      <c r="AE140" s="78" t="str">
        <f>IF(OR(ISBLANK($A140),$A140=""),"",$AD140*INDEX('Federal Tax Tables New'!$B$56:$B$63,MATCH(INDEX('Employee Register'!J:J,MATCH($A140,'Employee Register'!A:A,0)),'Federal Tax Tables New'!$A$56:$A$63,0),1))</f>
        <v/>
      </c>
      <c r="AF140" s="51" t="str">
        <f t="shared" si="22"/>
        <v/>
      </c>
      <c r="AG140" s="49" t="str">
        <f>IF(OR(ISBLANK($A140),$A140=""),"",INDEX('Federal Tax Tables New'!$C$56:$C$63,MATCH(INDEX('Employee Register'!J:J,MATCH($A140,'Employee Register'!A:A,0)),'Federal Tax Tables New'!$A$56:$A$63,0),1))</f>
        <v/>
      </c>
      <c r="AH140" s="139" t="str">
        <f>IF(OR(ISBLANK($A140),$A140=""),"",IF(AF140&lt;CHOOSE(Z140,INDEX('Employee Register'!S:S,MATCH($A140,'Employee Register'!A:A,0)),0),0,AF140*AG140-CHOOSE(Z140,INDEX('Employee Register'!S:S,MATCH($A140,'Employee Register'!A:A,0))*AG140,0)))</f>
        <v/>
      </c>
      <c r="AI140" s="51" t="str">
        <f>IF(OR(ISBLANK($A140),$A140=""),"",MAX(IF($Z140=1,CHOOSE(AB140,CHOOSE(AA140,0,INDEX('Federal Tax Tables New'!$F$33:$I$40,MATCH(AH140,'Federal Tax Tables New'!$F$33:$F$40,1),1),INDEX('Federal Tax Tables New'!$F$22:$I$29,MATCH(AH140,'Federal Tax Tables New'!$F$22:$F$29,1),1),INDEX('Federal Tax Tables New'!$F$44:$I$51,MATCH(AH140,'Federal Tax Tables New'!$F$44:$F$51,1),1)),CHOOSE(AA140,0,INDEX('Federal Tax Tables New'!$K$33:$N$40,MATCH(AH140,'Federal Tax Tables New'!$K$33:$K$40,1),1),INDEX('Federal Tax Tables New'!$K$22:$N$29,MATCH(AH140,'Federal Tax Tables New'!$K$22:$K$29,1),1),INDEX('Federal Tax Tables New'!$K$44:$N$51,MATCH(AH140,'Federal Tax Tables New'!$K$44:$K$51,1),1))),0),IF($Z140=2,CHOOSE(AA140,0,INDEX('Federal Tax Tables New'!$A$33:$D$40,MATCH(AH140,'Federal Tax Tables New'!$A$33:$A$40,1),1),INDEX('Federal Tax Tables New'!$A$22:$D$29,MATCH(AH140,'Federal Tax Tables New'!$A$22:$A$29,1),1),INDEX('Federal Tax Tables New'!$A$33:$D$40,MATCH(AH140,'Federal Tax Tables New'!$A$33:$A$40,1),1)),0)))</f>
        <v/>
      </c>
      <c r="AJ140" s="51" t="str">
        <f>IF(OR(ISBLANK($A140),$A140=""),"",MAX(IF($Z140=1,CHOOSE(AB140,CHOOSE(AA140,0,INDEX('Federal Tax Tables New'!$F$33:$I$40,MATCH(AH140,'Federal Tax Tables New'!$F$33:$F$40,1),3),INDEX('Federal Tax Tables New'!$F$22:$I$29,MATCH(AH140,'Federal Tax Tables New'!$F$22:$F$29,1),3),INDEX('Federal Tax Tables New'!$F$44:$I$51,MATCH(AH140,'Federal Tax Tables New'!$F$44:$F$51,1),3)),CHOOSE(AA140,0,INDEX('Federal Tax Tables New'!$K$33:$N$40,MATCH(AH140,'Federal Tax Tables New'!$K$33:$K$40,1),3),INDEX('Federal Tax Tables New'!$K$22:$N$29,MATCH(AH140,'Federal Tax Tables New'!$K$22:$K$29,1),3),INDEX('Federal Tax Tables New'!$K$44:$N$51,MATCH(AH140,'Federal Tax Tables New'!$K$44:$K$51,1),3))),0),IF($Z140=2,CHOOSE(AA140,0,INDEX('Federal Tax Tables New'!$A$33:$D$40,MATCH(AH140,'Federal Tax Tables New'!$A$33:$A$40,1),3),INDEX('Federal Tax Tables New'!$A$22:$D$29,MATCH(AH140,'Federal Tax Tables New'!$A$22:$A$29,1),3),INDEX('Federal Tax Tables New'!$A$33:$D$40,MATCH(AH140,'Federal Tax Tables New'!$A$33:$A$40,1),3)),0)))</f>
        <v/>
      </c>
      <c r="AK140" s="79" t="str">
        <f>IF(OR(ISBLANK($A140),$A140=""),"",MAX(IF($Z140=1,CHOOSE(AB140,CHOOSE(AA140,0,INDEX('Federal Tax Tables New'!$F$33:$I$40,MATCH(AH140,'Federal Tax Tables New'!$F$33:$F$40,1),4),INDEX('Federal Tax Tables New'!$F$22:$I$29,MATCH(AH140,'Federal Tax Tables New'!$F$22:$F$29,1),4),INDEX('Federal Tax Tables New'!$F$44:$I$51,MATCH(AH140,'Federal Tax Tables New'!$F$44:$F$51,1),4)),CHOOSE(AA140,0,INDEX('Federal Tax Tables New'!$K$33:$N$40,MATCH(AH140,'Federal Tax Tables New'!$K$33:$K$40,1),4),INDEX('Federal Tax Tables New'!$K$22:$N$29,MATCH(AH140,'Federal Tax Tables New'!$K$22:$K$29,1),4),INDEX('Federal Tax Tables New'!$K$44:$N$51,MATCH(AH140,'Federal Tax Tables New'!$K$44:$K$51,1),4))),0),IF($Z140=2,CHOOSE(AA140,0,INDEX('Federal Tax Tables New'!$A$33:$D$40,MATCH(AH140,'Federal Tax Tables New'!$A$33:$A$40,1),4),INDEX('Federal Tax Tables New'!$A$22:$D$29,MATCH(AH140,'Federal Tax Tables New'!$A$22:$A$29,1),4),INDEX('Federal Tax Tables New'!$A$33:$D$40,MATCH(AH140,'Federal Tax Tables New'!$A$33:$A$40,1),4)),0)))</f>
        <v/>
      </c>
      <c r="AL140" s="51" t="str">
        <f t="shared" si="26"/>
        <v/>
      </c>
      <c r="AM140" s="51" t="str">
        <f>IF(OR(ISBLANK($A140),$A140=""),"",CHOOSE(Z140,INDEX('Employee Register'!Q:Q,MATCH($A140,'Employee Register'!A:A,0))*'Federal Tax Tables New'!$H$5+INDEX('Employee Register'!R:R,MATCH($A140,'Employee Register'!A:A,0))*'Federal Tax Tables New'!$H$6,0))</f>
        <v/>
      </c>
      <c r="AN140" s="51" t="str">
        <f t="shared" si="23"/>
        <v/>
      </c>
      <c r="AO140" s="139" t="str">
        <f>IF(OR(ISBLANK($A140),$A140=""),"",IF(OR(M140=0,AA140=1),0,CHOOSE(Z140,INDEX('Employee Register'!T:T,MATCH($A140,'Employee Register'!A:A,0)),INDEX('Employee Register'!N:N,MATCH($A140,'Employee Register'!A:A,0)))))</f>
        <v/>
      </c>
      <c r="AP140" s="51" t="str">
        <f>IF(OR(ISBLANK($A140),$A140=""),"",CHOOSE(AC140,0,(M140-O140)*Settings!$B$18))</f>
        <v/>
      </c>
      <c r="AQ140" s="84" t="str">
        <f t="shared" si="24"/>
        <v/>
      </c>
      <c r="AS140" s="113"/>
    </row>
    <row r="141" spans="1:45" s="204" customFormat="1" ht="15" customHeight="1" x14ac:dyDescent="0.2">
      <c r="A141" s="82"/>
      <c r="B141" s="50" t="str">
        <f>IF(OR(ISBLANK($A141),$A141=""),"",INDEX('Employee Register'!B:B,MATCH($A141,'Employee Register'!A:A,0),1))</f>
        <v/>
      </c>
      <c r="C141" s="46"/>
      <c r="D141" s="46"/>
      <c r="E141" s="29"/>
      <c r="F141" s="29"/>
      <c r="G141" s="29"/>
      <c r="H141" s="29"/>
      <c r="I141" s="47"/>
      <c r="J141" s="48"/>
      <c r="K141" s="48"/>
      <c r="L141" s="48"/>
      <c r="M141" s="83" t="str">
        <f>IF(OR(ISBLANK($A141),$A141=""),"",SUM($E141:$H141)*INDEX('Employee Register'!G:G,MATCH($A141,'Employee Register'!A:A,0),1)+IF(OR($X141,ISBLANK($X141)),$I141,0)*INDEX('Employee Register'!H:H,MATCH($A141,'Employee Register'!A:A,0),1)+J141)</f>
        <v/>
      </c>
      <c r="N141" s="83" t="str">
        <f>IF(OR(ISBLANK($A141),$A141=""),"",(M141-J141)*INDEX('Employee Register'!U:U,MATCH($A141,'Employee Register'!A:A,0),1))</f>
        <v/>
      </c>
      <c r="O141" s="142" t="str">
        <f>IF(OR(ISBLANK($A141),$A141=""),"",IF(M141=0,0,INDEX('Employee Register'!V:V,MATCH($A141,'Employee Register'!A:A,0),1)))</f>
        <v/>
      </c>
      <c r="P141" s="142" t="str">
        <f>IF(OR(ISBLANK($A141),$A141=""),"",IF(M141=0,0,INDEX('Employee Register'!W:W,MATCH($A141,'Employee Register'!A:A,0),1)+K141))</f>
        <v/>
      </c>
      <c r="Q141" s="83" t="str">
        <f t="shared" si="21"/>
        <v/>
      </c>
      <c r="R141" s="83" t="str">
        <f>IF(OR(ISBLANK($A141),$A141=""),"",INDEX('Employee Register'!Y:Y,MATCH($A141,'Employee Register'!A:A,0))*$Y141)</f>
        <v/>
      </c>
      <c r="S141" s="83" t="str">
        <f>IF(OR(ISBLANK($A141),$A141=""),"",INDEX('Employee Register'!Z:Z,MATCH($A141,'Employee Register'!A:A,0))*$Y141)</f>
        <v/>
      </c>
      <c r="T141" s="83" t="str">
        <f>IF(OR(ISBLANK($A141),$A141=""),"",IF(SUMIF($A$6:$A141,A141,$AP$6:$AP141)&lt;='Federal Tax Tables New'!$N$5,AP141,IF('Federal Tax Tables New'!$N$5-SUMIF($A$6:$A141,A141,$AP$6:$AP141)+AP141&lt;=0,0,'Federal Tax Tables New'!$N$5-SUMIF($A$6:$A141,A141,$AP$6:$AP141)+AP141)))</f>
        <v/>
      </c>
      <c r="U141" s="83" t="str">
        <f>IF(OR(ISBLANK($A141),$A141=""),"",CHOOSE(AC141,0,$M141*Settings!$B$19))</f>
        <v/>
      </c>
      <c r="V141" s="142" t="str">
        <f>IF(OR(ISBLANK($A141),$A141=""),"",IF(M141=0,0,INDEX('Employee Register'!$AA:$AA,MATCH($A141,'Employee Register'!$A:$A,0),1)))</f>
        <v/>
      </c>
      <c r="W141" s="142" t="str">
        <f>IF(OR(ISBLANK($A141),$A141=""),"",IF(M141=0,0,INDEX('Employee Register'!$AB:$AB,MATCH($A141,'Employee Register'!$A:$A,0),1)))</f>
        <v/>
      </c>
      <c r="X141" s="49" t="str">
        <f>IF(OR(ISBLANK($A141),$A141=""),"",INDEX('Employee Register'!I:I,MATCH($A141,'Employee Register'!A:A,0))="No")</f>
        <v/>
      </c>
      <c r="Y141" s="51" t="str">
        <f t="shared" si="25"/>
        <v/>
      </c>
      <c r="Z141" s="49" t="str">
        <f>IF(OR(ISBLANK($A141),$A141=""),"",MATCH(INDEX('Employee Register'!K:K,MATCH($A141,'Employee Register'!A:A,0)),Settings!$A$2:$A$3,0))</f>
        <v/>
      </c>
      <c r="AA141" s="49" t="str">
        <f>IF(OR(ISBLANK($A141),$A141=""),"",CHOOSE(Z141,MATCH(INDEX('Employee Register'!O:O,MATCH($A141,'Employee Register'!A:A,0)),Settings!$A$6:$A$9,0),MATCH(INDEX('Employee Register'!L:L,MATCH($A141,'Employee Register'!A:A,0)),Settings!$A$12:$A$15,0)))</f>
        <v/>
      </c>
      <c r="AB141" s="49" t="str">
        <f>IF(OR(ISBLANK($A141),$A141=""),"",CHOOSE(Z141,MATCH(INDEX('Employee Register'!P:P,MATCH($A141,'Employee Register'!A:A,0)),Settings!$A$22:$A$23,0),0))</f>
        <v/>
      </c>
      <c r="AC141" s="49" t="str">
        <f>IF(OR(ISBLANK($A141),$A141=""),"",MATCH(INDEX('Employee Register'!X:X,MATCH($A141,'Employee Register'!A:A,0)),Settings!$A$26:$A$27,0))</f>
        <v/>
      </c>
      <c r="AD141" s="49" t="str">
        <f>IF(OR(ISBLANK($A141),$A141=""),"",IF(Z141=2,INDEX('Employee Register'!M:M,MATCH($A141,'Employee Register'!A:A,0)),0))</f>
        <v/>
      </c>
      <c r="AE141" s="78" t="str">
        <f>IF(OR(ISBLANK($A141),$A141=""),"",$AD141*INDEX('Federal Tax Tables New'!$B$56:$B$63,MATCH(INDEX('Employee Register'!J:J,MATCH($A141,'Employee Register'!A:A,0)),'Federal Tax Tables New'!$A$56:$A$63,0),1))</f>
        <v/>
      </c>
      <c r="AF141" s="51" t="str">
        <f t="shared" si="22"/>
        <v/>
      </c>
      <c r="AG141" s="49" t="str">
        <f>IF(OR(ISBLANK($A141),$A141=""),"",INDEX('Federal Tax Tables New'!$C$56:$C$63,MATCH(INDEX('Employee Register'!J:J,MATCH($A141,'Employee Register'!A:A,0)),'Federal Tax Tables New'!$A$56:$A$63,0),1))</f>
        <v/>
      </c>
      <c r="AH141" s="139" t="str">
        <f>IF(OR(ISBLANK($A141),$A141=""),"",IF(AF141&lt;CHOOSE(Z141,INDEX('Employee Register'!S:S,MATCH($A141,'Employee Register'!A:A,0)),0),0,AF141*AG141-CHOOSE(Z141,INDEX('Employee Register'!S:S,MATCH($A141,'Employee Register'!A:A,0))*AG141,0)))</f>
        <v/>
      </c>
      <c r="AI141" s="51" t="str">
        <f>IF(OR(ISBLANK($A141),$A141=""),"",MAX(IF($Z141=1,CHOOSE(AB141,CHOOSE(AA141,0,INDEX('Federal Tax Tables New'!$F$33:$I$40,MATCH(AH141,'Federal Tax Tables New'!$F$33:$F$40,1),1),INDEX('Federal Tax Tables New'!$F$22:$I$29,MATCH(AH141,'Federal Tax Tables New'!$F$22:$F$29,1),1),INDEX('Federal Tax Tables New'!$F$44:$I$51,MATCH(AH141,'Federal Tax Tables New'!$F$44:$F$51,1),1)),CHOOSE(AA141,0,INDEX('Federal Tax Tables New'!$K$33:$N$40,MATCH(AH141,'Federal Tax Tables New'!$K$33:$K$40,1),1),INDEX('Federal Tax Tables New'!$K$22:$N$29,MATCH(AH141,'Federal Tax Tables New'!$K$22:$K$29,1),1),INDEX('Federal Tax Tables New'!$K$44:$N$51,MATCH(AH141,'Federal Tax Tables New'!$K$44:$K$51,1),1))),0),IF($Z141=2,CHOOSE(AA141,0,INDEX('Federal Tax Tables New'!$A$33:$D$40,MATCH(AH141,'Federal Tax Tables New'!$A$33:$A$40,1),1),INDEX('Federal Tax Tables New'!$A$22:$D$29,MATCH(AH141,'Federal Tax Tables New'!$A$22:$A$29,1),1),INDEX('Federal Tax Tables New'!$A$33:$D$40,MATCH(AH141,'Federal Tax Tables New'!$A$33:$A$40,1),1)),0)))</f>
        <v/>
      </c>
      <c r="AJ141" s="51" t="str">
        <f>IF(OR(ISBLANK($A141),$A141=""),"",MAX(IF($Z141=1,CHOOSE(AB141,CHOOSE(AA141,0,INDEX('Federal Tax Tables New'!$F$33:$I$40,MATCH(AH141,'Federal Tax Tables New'!$F$33:$F$40,1),3),INDEX('Federal Tax Tables New'!$F$22:$I$29,MATCH(AH141,'Federal Tax Tables New'!$F$22:$F$29,1),3),INDEX('Federal Tax Tables New'!$F$44:$I$51,MATCH(AH141,'Federal Tax Tables New'!$F$44:$F$51,1),3)),CHOOSE(AA141,0,INDEX('Federal Tax Tables New'!$K$33:$N$40,MATCH(AH141,'Federal Tax Tables New'!$K$33:$K$40,1),3),INDEX('Federal Tax Tables New'!$K$22:$N$29,MATCH(AH141,'Federal Tax Tables New'!$K$22:$K$29,1),3),INDEX('Federal Tax Tables New'!$K$44:$N$51,MATCH(AH141,'Federal Tax Tables New'!$K$44:$K$51,1),3))),0),IF($Z141=2,CHOOSE(AA141,0,INDEX('Federal Tax Tables New'!$A$33:$D$40,MATCH(AH141,'Federal Tax Tables New'!$A$33:$A$40,1),3),INDEX('Federal Tax Tables New'!$A$22:$D$29,MATCH(AH141,'Federal Tax Tables New'!$A$22:$A$29,1),3),INDEX('Federal Tax Tables New'!$A$33:$D$40,MATCH(AH141,'Federal Tax Tables New'!$A$33:$A$40,1),3)),0)))</f>
        <v/>
      </c>
      <c r="AK141" s="79" t="str">
        <f>IF(OR(ISBLANK($A141),$A141=""),"",MAX(IF($Z141=1,CHOOSE(AB141,CHOOSE(AA141,0,INDEX('Federal Tax Tables New'!$F$33:$I$40,MATCH(AH141,'Federal Tax Tables New'!$F$33:$F$40,1),4),INDEX('Federal Tax Tables New'!$F$22:$I$29,MATCH(AH141,'Federal Tax Tables New'!$F$22:$F$29,1),4),INDEX('Federal Tax Tables New'!$F$44:$I$51,MATCH(AH141,'Federal Tax Tables New'!$F$44:$F$51,1),4)),CHOOSE(AA141,0,INDEX('Federal Tax Tables New'!$K$33:$N$40,MATCH(AH141,'Federal Tax Tables New'!$K$33:$K$40,1),4),INDEX('Federal Tax Tables New'!$K$22:$N$29,MATCH(AH141,'Federal Tax Tables New'!$K$22:$K$29,1),4),INDEX('Federal Tax Tables New'!$K$44:$N$51,MATCH(AH141,'Federal Tax Tables New'!$K$44:$K$51,1),4))),0),IF($Z141=2,CHOOSE(AA141,0,INDEX('Federal Tax Tables New'!$A$33:$D$40,MATCH(AH141,'Federal Tax Tables New'!$A$33:$A$40,1),4),INDEX('Federal Tax Tables New'!$A$22:$D$29,MATCH(AH141,'Federal Tax Tables New'!$A$22:$A$29,1),4),INDEX('Federal Tax Tables New'!$A$33:$D$40,MATCH(AH141,'Federal Tax Tables New'!$A$33:$A$40,1),4)),0)))</f>
        <v/>
      </c>
      <c r="AL141" s="51" t="str">
        <f t="shared" si="26"/>
        <v/>
      </c>
      <c r="AM141" s="51" t="str">
        <f>IF(OR(ISBLANK($A141),$A141=""),"",CHOOSE(Z141,INDEX('Employee Register'!Q:Q,MATCH($A141,'Employee Register'!A:A,0))*'Federal Tax Tables New'!$H$5+INDEX('Employee Register'!R:R,MATCH($A141,'Employee Register'!A:A,0))*'Federal Tax Tables New'!$H$6,0))</f>
        <v/>
      </c>
      <c r="AN141" s="51" t="str">
        <f t="shared" si="23"/>
        <v/>
      </c>
      <c r="AO141" s="139" t="str">
        <f>IF(OR(ISBLANK($A141),$A141=""),"",IF(OR(M141=0,AA141=1),0,CHOOSE(Z141,INDEX('Employee Register'!T:T,MATCH($A141,'Employee Register'!A:A,0)),INDEX('Employee Register'!N:N,MATCH($A141,'Employee Register'!A:A,0)))))</f>
        <v/>
      </c>
      <c r="AP141" s="51" t="str">
        <f>IF(OR(ISBLANK($A141),$A141=""),"",CHOOSE(AC141,0,(M141-O141)*Settings!$B$18))</f>
        <v/>
      </c>
      <c r="AQ141" s="84" t="str">
        <f t="shared" si="24"/>
        <v/>
      </c>
      <c r="AS141" s="113"/>
    </row>
    <row r="142" spans="1:45" s="204" customFormat="1" ht="15" customHeight="1" x14ac:dyDescent="0.2">
      <c r="A142" s="82"/>
      <c r="B142" s="50" t="str">
        <f>IF(OR(ISBLANK($A142),$A142=""),"",INDEX('Employee Register'!B:B,MATCH($A142,'Employee Register'!A:A,0),1))</f>
        <v/>
      </c>
      <c r="C142" s="46"/>
      <c r="D142" s="46"/>
      <c r="E142" s="29"/>
      <c r="F142" s="29"/>
      <c r="G142" s="29"/>
      <c r="H142" s="29"/>
      <c r="I142" s="47"/>
      <c r="J142" s="48"/>
      <c r="K142" s="48"/>
      <c r="L142" s="48"/>
      <c r="M142" s="83" t="str">
        <f>IF(OR(ISBLANK($A142),$A142=""),"",SUM($E142:$H142)*INDEX('Employee Register'!G:G,MATCH($A142,'Employee Register'!A:A,0),1)+IF(OR($X142,ISBLANK($X142)),$I142,0)*INDEX('Employee Register'!H:H,MATCH($A142,'Employee Register'!A:A,0),1)+J142)</f>
        <v/>
      </c>
      <c r="N142" s="83" t="str">
        <f>IF(OR(ISBLANK($A142),$A142=""),"",(M142-J142)*INDEX('Employee Register'!U:U,MATCH($A142,'Employee Register'!A:A,0),1))</f>
        <v/>
      </c>
      <c r="O142" s="142" t="str">
        <f>IF(OR(ISBLANK($A142),$A142=""),"",IF(M142=0,0,INDEX('Employee Register'!V:V,MATCH($A142,'Employee Register'!A:A,0),1)))</f>
        <v/>
      </c>
      <c r="P142" s="142" t="str">
        <f>IF(OR(ISBLANK($A142),$A142=""),"",IF(M142=0,0,INDEX('Employee Register'!W:W,MATCH($A142,'Employee Register'!A:A,0),1)+K142))</f>
        <v/>
      </c>
      <c r="Q142" s="83" t="str">
        <f t="shared" si="21"/>
        <v/>
      </c>
      <c r="R142" s="83" t="str">
        <f>IF(OR(ISBLANK($A142),$A142=""),"",INDEX('Employee Register'!Y:Y,MATCH($A142,'Employee Register'!A:A,0))*$Y142)</f>
        <v/>
      </c>
      <c r="S142" s="83" t="str">
        <f>IF(OR(ISBLANK($A142),$A142=""),"",INDEX('Employee Register'!Z:Z,MATCH($A142,'Employee Register'!A:A,0))*$Y142)</f>
        <v/>
      </c>
      <c r="T142" s="83" t="str">
        <f>IF(OR(ISBLANK($A142),$A142=""),"",IF(SUMIF($A$6:$A142,A142,$AP$6:$AP142)&lt;='Federal Tax Tables New'!$N$5,AP142,IF('Federal Tax Tables New'!$N$5-SUMIF($A$6:$A142,A142,$AP$6:$AP142)+AP142&lt;=0,0,'Federal Tax Tables New'!$N$5-SUMIF($A$6:$A142,A142,$AP$6:$AP142)+AP142)))</f>
        <v/>
      </c>
      <c r="U142" s="83" t="str">
        <f>IF(OR(ISBLANK($A142),$A142=""),"",CHOOSE(AC142,0,$M142*Settings!$B$19))</f>
        <v/>
      </c>
      <c r="V142" s="142" t="str">
        <f>IF(OR(ISBLANK($A142),$A142=""),"",IF(M142=0,0,INDEX('Employee Register'!$AA:$AA,MATCH($A142,'Employee Register'!$A:$A,0),1)))</f>
        <v/>
      </c>
      <c r="W142" s="142" t="str">
        <f>IF(OR(ISBLANK($A142),$A142=""),"",IF(M142=0,0,INDEX('Employee Register'!$AB:$AB,MATCH($A142,'Employee Register'!$A:$A,0),1)))</f>
        <v/>
      </c>
      <c r="X142" s="49" t="str">
        <f>IF(OR(ISBLANK($A142),$A142=""),"",INDEX('Employee Register'!I:I,MATCH($A142,'Employee Register'!A:A,0))="No")</f>
        <v/>
      </c>
      <c r="Y142" s="51" t="str">
        <f t="shared" si="25"/>
        <v/>
      </c>
      <c r="Z142" s="49" t="str">
        <f>IF(OR(ISBLANK($A142),$A142=""),"",MATCH(INDEX('Employee Register'!K:K,MATCH($A142,'Employee Register'!A:A,0)),Settings!$A$2:$A$3,0))</f>
        <v/>
      </c>
      <c r="AA142" s="49" t="str">
        <f>IF(OR(ISBLANK($A142),$A142=""),"",CHOOSE(Z142,MATCH(INDEX('Employee Register'!O:O,MATCH($A142,'Employee Register'!A:A,0)),Settings!$A$6:$A$9,0),MATCH(INDEX('Employee Register'!L:L,MATCH($A142,'Employee Register'!A:A,0)),Settings!$A$12:$A$15,0)))</f>
        <v/>
      </c>
      <c r="AB142" s="49" t="str">
        <f>IF(OR(ISBLANK($A142),$A142=""),"",CHOOSE(Z142,MATCH(INDEX('Employee Register'!P:P,MATCH($A142,'Employee Register'!A:A,0)),Settings!$A$22:$A$23,0),0))</f>
        <v/>
      </c>
      <c r="AC142" s="49" t="str">
        <f>IF(OR(ISBLANK($A142),$A142=""),"",MATCH(INDEX('Employee Register'!X:X,MATCH($A142,'Employee Register'!A:A,0)),Settings!$A$26:$A$27,0))</f>
        <v/>
      </c>
      <c r="AD142" s="49" t="str">
        <f>IF(OR(ISBLANK($A142),$A142=""),"",IF(Z142=2,INDEX('Employee Register'!M:M,MATCH($A142,'Employee Register'!A:A,0)),0))</f>
        <v/>
      </c>
      <c r="AE142" s="78" t="str">
        <f>IF(OR(ISBLANK($A142),$A142=""),"",$AD142*INDEX('Federal Tax Tables New'!$B$56:$B$63,MATCH(INDEX('Employee Register'!J:J,MATCH($A142,'Employee Register'!A:A,0)),'Federal Tax Tables New'!$A$56:$A$63,0),1))</f>
        <v/>
      </c>
      <c r="AF142" s="51" t="str">
        <f t="shared" si="22"/>
        <v/>
      </c>
      <c r="AG142" s="49" t="str">
        <f>IF(OR(ISBLANK($A142),$A142=""),"",INDEX('Federal Tax Tables New'!$C$56:$C$63,MATCH(INDEX('Employee Register'!J:J,MATCH($A142,'Employee Register'!A:A,0)),'Federal Tax Tables New'!$A$56:$A$63,0),1))</f>
        <v/>
      </c>
      <c r="AH142" s="139" t="str">
        <f>IF(OR(ISBLANK($A142),$A142=""),"",IF(AF142&lt;CHOOSE(Z142,INDEX('Employee Register'!S:S,MATCH($A142,'Employee Register'!A:A,0)),0),0,AF142*AG142-CHOOSE(Z142,INDEX('Employee Register'!S:S,MATCH($A142,'Employee Register'!A:A,0))*AG142,0)))</f>
        <v/>
      </c>
      <c r="AI142" s="51" t="str">
        <f>IF(OR(ISBLANK($A142),$A142=""),"",MAX(IF($Z142=1,CHOOSE(AB142,CHOOSE(AA142,0,INDEX('Federal Tax Tables New'!$F$33:$I$40,MATCH(AH142,'Federal Tax Tables New'!$F$33:$F$40,1),1),INDEX('Federal Tax Tables New'!$F$22:$I$29,MATCH(AH142,'Federal Tax Tables New'!$F$22:$F$29,1),1),INDEX('Federal Tax Tables New'!$F$44:$I$51,MATCH(AH142,'Federal Tax Tables New'!$F$44:$F$51,1),1)),CHOOSE(AA142,0,INDEX('Federal Tax Tables New'!$K$33:$N$40,MATCH(AH142,'Federal Tax Tables New'!$K$33:$K$40,1),1),INDEX('Federal Tax Tables New'!$K$22:$N$29,MATCH(AH142,'Federal Tax Tables New'!$K$22:$K$29,1),1),INDEX('Federal Tax Tables New'!$K$44:$N$51,MATCH(AH142,'Federal Tax Tables New'!$K$44:$K$51,1),1))),0),IF($Z142=2,CHOOSE(AA142,0,INDEX('Federal Tax Tables New'!$A$33:$D$40,MATCH(AH142,'Federal Tax Tables New'!$A$33:$A$40,1),1),INDEX('Federal Tax Tables New'!$A$22:$D$29,MATCH(AH142,'Federal Tax Tables New'!$A$22:$A$29,1),1),INDEX('Federal Tax Tables New'!$A$33:$D$40,MATCH(AH142,'Federal Tax Tables New'!$A$33:$A$40,1),1)),0)))</f>
        <v/>
      </c>
      <c r="AJ142" s="51" t="str">
        <f>IF(OR(ISBLANK($A142),$A142=""),"",MAX(IF($Z142=1,CHOOSE(AB142,CHOOSE(AA142,0,INDEX('Federal Tax Tables New'!$F$33:$I$40,MATCH(AH142,'Federal Tax Tables New'!$F$33:$F$40,1),3),INDEX('Federal Tax Tables New'!$F$22:$I$29,MATCH(AH142,'Federal Tax Tables New'!$F$22:$F$29,1),3),INDEX('Federal Tax Tables New'!$F$44:$I$51,MATCH(AH142,'Federal Tax Tables New'!$F$44:$F$51,1),3)),CHOOSE(AA142,0,INDEX('Federal Tax Tables New'!$K$33:$N$40,MATCH(AH142,'Federal Tax Tables New'!$K$33:$K$40,1),3),INDEX('Federal Tax Tables New'!$K$22:$N$29,MATCH(AH142,'Federal Tax Tables New'!$K$22:$K$29,1),3),INDEX('Federal Tax Tables New'!$K$44:$N$51,MATCH(AH142,'Federal Tax Tables New'!$K$44:$K$51,1),3))),0),IF($Z142=2,CHOOSE(AA142,0,INDEX('Federal Tax Tables New'!$A$33:$D$40,MATCH(AH142,'Federal Tax Tables New'!$A$33:$A$40,1),3),INDEX('Federal Tax Tables New'!$A$22:$D$29,MATCH(AH142,'Federal Tax Tables New'!$A$22:$A$29,1),3),INDEX('Federal Tax Tables New'!$A$33:$D$40,MATCH(AH142,'Federal Tax Tables New'!$A$33:$A$40,1),3)),0)))</f>
        <v/>
      </c>
      <c r="AK142" s="79" t="str">
        <f>IF(OR(ISBLANK($A142),$A142=""),"",MAX(IF($Z142=1,CHOOSE(AB142,CHOOSE(AA142,0,INDEX('Federal Tax Tables New'!$F$33:$I$40,MATCH(AH142,'Federal Tax Tables New'!$F$33:$F$40,1),4),INDEX('Federal Tax Tables New'!$F$22:$I$29,MATCH(AH142,'Federal Tax Tables New'!$F$22:$F$29,1),4),INDEX('Federal Tax Tables New'!$F$44:$I$51,MATCH(AH142,'Federal Tax Tables New'!$F$44:$F$51,1),4)),CHOOSE(AA142,0,INDEX('Federal Tax Tables New'!$K$33:$N$40,MATCH(AH142,'Federal Tax Tables New'!$K$33:$K$40,1),4),INDEX('Federal Tax Tables New'!$K$22:$N$29,MATCH(AH142,'Federal Tax Tables New'!$K$22:$K$29,1),4),INDEX('Federal Tax Tables New'!$K$44:$N$51,MATCH(AH142,'Federal Tax Tables New'!$K$44:$K$51,1),4))),0),IF($Z142=2,CHOOSE(AA142,0,INDEX('Federal Tax Tables New'!$A$33:$D$40,MATCH(AH142,'Federal Tax Tables New'!$A$33:$A$40,1),4),INDEX('Federal Tax Tables New'!$A$22:$D$29,MATCH(AH142,'Federal Tax Tables New'!$A$22:$A$29,1),4),INDEX('Federal Tax Tables New'!$A$33:$D$40,MATCH(AH142,'Federal Tax Tables New'!$A$33:$A$40,1),4)),0)))</f>
        <v/>
      </c>
      <c r="AL142" s="51" t="str">
        <f t="shared" si="26"/>
        <v/>
      </c>
      <c r="AM142" s="51" t="str">
        <f>IF(OR(ISBLANK($A142),$A142=""),"",CHOOSE(Z142,INDEX('Employee Register'!Q:Q,MATCH($A142,'Employee Register'!A:A,0))*'Federal Tax Tables New'!$H$5+INDEX('Employee Register'!R:R,MATCH($A142,'Employee Register'!A:A,0))*'Federal Tax Tables New'!$H$6,0))</f>
        <v/>
      </c>
      <c r="AN142" s="51" t="str">
        <f t="shared" si="23"/>
        <v/>
      </c>
      <c r="AO142" s="139" t="str">
        <f>IF(OR(ISBLANK($A142),$A142=""),"",IF(OR(M142=0,AA142=1),0,CHOOSE(Z142,INDEX('Employee Register'!T:T,MATCH($A142,'Employee Register'!A:A,0)),INDEX('Employee Register'!N:N,MATCH($A142,'Employee Register'!A:A,0)))))</f>
        <v/>
      </c>
      <c r="AP142" s="51" t="str">
        <f>IF(OR(ISBLANK($A142),$A142=""),"",CHOOSE(AC142,0,(M142-O142)*Settings!$B$18))</f>
        <v/>
      </c>
      <c r="AQ142" s="84" t="str">
        <f t="shared" si="24"/>
        <v/>
      </c>
      <c r="AS142" s="113"/>
    </row>
    <row r="143" spans="1:45" s="204" customFormat="1" ht="15" customHeight="1" x14ac:dyDescent="0.2">
      <c r="A143" s="82"/>
      <c r="B143" s="50" t="str">
        <f>IF(OR(ISBLANK($A143),$A143=""),"",INDEX('Employee Register'!B:B,MATCH($A143,'Employee Register'!A:A,0),1))</f>
        <v/>
      </c>
      <c r="C143" s="46"/>
      <c r="D143" s="46"/>
      <c r="E143" s="29"/>
      <c r="F143" s="29"/>
      <c r="G143" s="29"/>
      <c r="H143" s="29"/>
      <c r="I143" s="47"/>
      <c r="J143" s="48"/>
      <c r="K143" s="48"/>
      <c r="L143" s="48"/>
      <c r="M143" s="83" t="str">
        <f>IF(OR(ISBLANK($A143),$A143=""),"",SUM($E143:$H143)*INDEX('Employee Register'!G:G,MATCH($A143,'Employee Register'!A:A,0),1)+IF(OR($X143,ISBLANK($X143)),$I143,0)*INDEX('Employee Register'!H:H,MATCH($A143,'Employee Register'!A:A,0),1)+J143)</f>
        <v/>
      </c>
      <c r="N143" s="83" t="str">
        <f>IF(OR(ISBLANK($A143),$A143=""),"",(M143-J143)*INDEX('Employee Register'!U:U,MATCH($A143,'Employee Register'!A:A,0),1))</f>
        <v/>
      </c>
      <c r="O143" s="142" t="str">
        <f>IF(OR(ISBLANK($A143),$A143=""),"",IF(M143=0,0,INDEX('Employee Register'!V:V,MATCH($A143,'Employee Register'!A:A,0),1)))</f>
        <v/>
      </c>
      <c r="P143" s="142" t="str">
        <f>IF(OR(ISBLANK($A143),$A143=""),"",IF(M143=0,0,INDEX('Employee Register'!W:W,MATCH($A143,'Employee Register'!A:A,0),1)+K143))</f>
        <v/>
      </c>
      <c r="Q143" s="83" t="str">
        <f t="shared" si="21"/>
        <v/>
      </c>
      <c r="R143" s="83" t="str">
        <f>IF(OR(ISBLANK($A143),$A143=""),"",INDEX('Employee Register'!Y:Y,MATCH($A143,'Employee Register'!A:A,0))*$Y143)</f>
        <v/>
      </c>
      <c r="S143" s="83" t="str">
        <f>IF(OR(ISBLANK($A143),$A143=""),"",INDEX('Employee Register'!Z:Z,MATCH($A143,'Employee Register'!A:A,0))*$Y143)</f>
        <v/>
      </c>
      <c r="T143" s="83" t="str">
        <f>IF(OR(ISBLANK($A143),$A143=""),"",IF(SUMIF($A$6:$A143,A143,$AP$6:$AP143)&lt;='Federal Tax Tables New'!$N$5,AP143,IF('Federal Tax Tables New'!$N$5-SUMIF($A$6:$A143,A143,$AP$6:$AP143)+AP143&lt;=0,0,'Federal Tax Tables New'!$N$5-SUMIF($A$6:$A143,A143,$AP$6:$AP143)+AP143)))</f>
        <v/>
      </c>
      <c r="U143" s="83" t="str">
        <f>IF(OR(ISBLANK($A143),$A143=""),"",CHOOSE(AC143,0,$M143*Settings!$B$19))</f>
        <v/>
      </c>
      <c r="V143" s="142" t="str">
        <f>IF(OR(ISBLANK($A143),$A143=""),"",IF(M143=0,0,INDEX('Employee Register'!$AA:$AA,MATCH($A143,'Employee Register'!$A:$A,0),1)))</f>
        <v/>
      </c>
      <c r="W143" s="142" t="str">
        <f>IF(OR(ISBLANK($A143),$A143=""),"",IF(M143=0,0,INDEX('Employee Register'!$AB:$AB,MATCH($A143,'Employee Register'!$A:$A,0),1)))</f>
        <v/>
      </c>
      <c r="X143" s="49" t="str">
        <f>IF(OR(ISBLANK($A143),$A143=""),"",INDEX('Employee Register'!I:I,MATCH($A143,'Employee Register'!A:A,0))="No")</f>
        <v/>
      </c>
      <c r="Y143" s="51" t="str">
        <f t="shared" si="25"/>
        <v/>
      </c>
      <c r="Z143" s="49" t="str">
        <f>IF(OR(ISBLANK($A143),$A143=""),"",MATCH(INDEX('Employee Register'!K:K,MATCH($A143,'Employee Register'!A:A,0)),Settings!$A$2:$A$3,0))</f>
        <v/>
      </c>
      <c r="AA143" s="49" t="str">
        <f>IF(OR(ISBLANK($A143),$A143=""),"",CHOOSE(Z143,MATCH(INDEX('Employee Register'!O:O,MATCH($A143,'Employee Register'!A:A,0)),Settings!$A$6:$A$9,0),MATCH(INDEX('Employee Register'!L:L,MATCH($A143,'Employee Register'!A:A,0)),Settings!$A$12:$A$15,0)))</f>
        <v/>
      </c>
      <c r="AB143" s="49" t="str">
        <f>IF(OR(ISBLANK($A143),$A143=""),"",CHOOSE(Z143,MATCH(INDEX('Employee Register'!P:P,MATCH($A143,'Employee Register'!A:A,0)),Settings!$A$22:$A$23,0),0))</f>
        <v/>
      </c>
      <c r="AC143" s="49" t="str">
        <f>IF(OR(ISBLANK($A143),$A143=""),"",MATCH(INDEX('Employee Register'!X:X,MATCH($A143,'Employee Register'!A:A,0)),Settings!$A$26:$A$27,0))</f>
        <v/>
      </c>
      <c r="AD143" s="49" t="str">
        <f>IF(OR(ISBLANK($A143),$A143=""),"",IF(Z143=2,INDEX('Employee Register'!M:M,MATCH($A143,'Employee Register'!A:A,0)),0))</f>
        <v/>
      </c>
      <c r="AE143" s="78" t="str">
        <f>IF(OR(ISBLANK($A143),$A143=""),"",$AD143*INDEX('Federal Tax Tables New'!$B$56:$B$63,MATCH(INDEX('Employee Register'!J:J,MATCH($A143,'Employee Register'!A:A,0)),'Federal Tax Tables New'!$A$56:$A$63,0),1))</f>
        <v/>
      </c>
      <c r="AF143" s="51" t="str">
        <f t="shared" si="22"/>
        <v/>
      </c>
      <c r="AG143" s="49" t="str">
        <f>IF(OR(ISBLANK($A143),$A143=""),"",INDEX('Federal Tax Tables New'!$C$56:$C$63,MATCH(INDEX('Employee Register'!J:J,MATCH($A143,'Employee Register'!A:A,0)),'Federal Tax Tables New'!$A$56:$A$63,0),1))</f>
        <v/>
      </c>
      <c r="AH143" s="139" t="str">
        <f>IF(OR(ISBLANK($A143),$A143=""),"",IF(AF143&lt;CHOOSE(Z143,INDEX('Employee Register'!S:S,MATCH($A143,'Employee Register'!A:A,0)),0),0,AF143*AG143-CHOOSE(Z143,INDEX('Employee Register'!S:S,MATCH($A143,'Employee Register'!A:A,0))*AG143,0)))</f>
        <v/>
      </c>
      <c r="AI143" s="51" t="str">
        <f>IF(OR(ISBLANK($A143),$A143=""),"",MAX(IF($Z143=1,CHOOSE(AB143,CHOOSE(AA143,0,INDEX('Federal Tax Tables New'!$F$33:$I$40,MATCH(AH143,'Federal Tax Tables New'!$F$33:$F$40,1),1),INDEX('Federal Tax Tables New'!$F$22:$I$29,MATCH(AH143,'Federal Tax Tables New'!$F$22:$F$29,1),1),INDEX('Federal Tax Tables New'!$F$44:$I$51,MATCH(AH143,'Federal Tax Tables New'!$F$44:$F$51,1),1)),CHOOSE(AA143,0,INDEX('Federal Tax Tables New'!$K$33:$N$40,MATCH(AH143,'Federal Tax Tables New'!$K$33:$K$40,1),1),INDEX('Federal Tax Tables New'!$K$22:$N$29,MATCH(AH143,'Federal Tax Tables New'!$K$22:$K$29,1),1),INDEX('Federal Tax Tables New'!$K$44:$N$51,MATCH(AH143,'Federal Tax Tables New'!$K$44:$K$51,1),1))),0),IF($Z143=2,CHOOSE(AA143,0,INDEX('Federal Tax Tables New'!$A$33:$D$40,MATCH(AH143,'Federal Tax Tables New'!$A$33:$A$40,1),1),INDEX('Federal Tax Tables New'!$A$22:$D$29,MATCH(AH143,'Federal Tax Tables New'!$A$22:$A$29,1),1),INDEX('Federal Tax Tables New'!$A$33:$D$40,MATCH(AH143,'Federal Tax Tables New'!$A$33:$A$40,1),1)),0)))</f>
        <v/>
      </c>
      <c r="AJ143" s="51" t="str">
        <f>IF(OR(ISBLANK($A143),$A143=""),"",MAX(IF($Z143=1,CHOOSE(AB143,CHOOSE(AA143,0,INDEX('Federal Tax Tables New'!$F$33:$I$40,MATCH(AH143,'Federal Tax Tables New'!$F$33:$F$40,1),3),INDEX('Federal Tax Tables New'!$F$22:$I$29,MATCH(AH143,'Federal Tax Tables New'!$F$22:$F$29,1),3),INDEX('Federal Tax Tables New'!$F$44:$I$51,MATCH(AH143,'Federal Tax Tables New'!$F$44:$F$51,1),3)),CHOOSE(AA143,0,INDEX('Federal Tax Tables New'!$K$33:$N$40,MATCH(AH143,'Federal Tax Tables New'!$K$33:$K$40,1),3),INDEX('Federal Tax Tables New'!$K$22:$N$29,MATCH(AH143,'Federal Tax Tables New'!$K$22:$K$29,1),3),INDEX('Federal Tax Tables New'!$K$44:$N$51,MATCH(AH143,'Federal Tax Tables New'!$K$44:$K$51,1),3))),0),IF($Z143=2,CHOOSE(AA143,0,INDEX('Federal Tax Tables New'!$A$33:$D$40,MATCH(AH143,'Federal Tax Tables New'!$A$33:$A$40,1),3),INDEX('Federal Tax Tables New'!$A$22:$D$29,MATCH(AH143,'Federal Tax Tables New'!$A$22:$A$29,1),3),INDEX('Federal Tax Tables New'!$A$33:$D$40,MATCH(AH143,'Federal Tax Tables New'!$A$33:$A$40,1),3)),0)))</f>
        <v/>
      </c>
      <c r="AK143" s="79" t="str">
        <f>IF(OR(ISBLANK($A143),$A143=""),"",MAX(IF($Z143=1,CHOOSE(AB143,CHOOSE(AA143,0,INDEX('Federal Tax Tables New'!$F$33:$I$40,MATCH(AH143,'Federal Tax Tables New'!$F$33:$F$40,1),4),INDEX('Federal Tax Tables New'!$F$22:$I$29,MATCH(AH143,'Federal Tax Tables New'!$F$22:$F$29,1),4),INDEX('Federal Tax Tables New'!$F$44:$I$51,MATCH(AH143,'Federal Tax Tables New'!$F$44:$F$51,1),4)),CHOOSE(AA143,0,INDEX('Federal Tax Tables New'!$K$33:$N$40,MATCH(AH143,'Federal Tax Tables New'!$K$33:$K$40,1),4),INDEX('Federal Tax Tables New'!$K$22:$N$29,MATCH(AH143,'Federal Tax Tables New'!$K$22:$K$29,1),4),INDEX('Federal Tax Tables New'!$K$44:$N$51,MATCH(AH143,'Federal Tax Tables New'!$K$44:$K$51,1),4))),0),IF($Z143=2,CHOOSE(AA143,0,INDEX('Federal Tax Tables New'!$A$33:$D$40,MATCH(AH143,'Federal Tax Tables New'!$A$33:$A$40,1),4),INDEX('Federal Tax Tables New'!$A$22:$D$29,MATCH(AH143,'Federal Tax Tables New'!$A$22:$A$29,1),4),INDEX('Federal Tax Tables New'!$A$33:$D$40,MATCH(AH143,'Federal Tax Tables New'!$A$33:$A$40,1),4)),0)))</f>
        <v/>
      </c>
      <c r="AL143" s="51" t="str">
        <f t="shared" si="26"/>
        <v/>
      </c>
      <c r="AM143" s="51" t="str">
        <f>IF(OR(ISBLANK($A143),$A143=""),"",CHOOSE(Z143,INDEX('Employee Register'!Q:Q,MATCH($A143,'Employee Register'!A:A,0))*'Federal Tax Tables New'!$H$5+INDEX('Employee Register'!R:R,MATCH($A143,'Employee Register'!A:A,0))*'Federal Tax Tables New'!$H$6,0))</f>
        <v/>
      </c>
      <c r="AN143" s="51" t="str">
        <f t="shared" si="23"/>
        <v/>
      </c>
      <c r="AO143" s="139" t="str">
        <f>IF(OR(ISBLANK($A143),$A143=""),"",IF(OR(M143=0,AA143=1),0,CHOOSE(Z143,INDEX('Employee Register'!T:T,MATCH($A143,'Employee Register'!A:A,0)),INDEX('Employee Register'!N:N,MATCH($A143,'Employee Register'!A:A,0)))))</f>
        <v/>
      </c>
      <c r="AP143" s="51" t="str">
        <f>IF(OR(ISBLANK($A143),$A143=""),"",CHOOSE(AC143,0,(M143-O143)*Settings!$B$18))</f>
        <v/>
      </c>
      <c r="AQ143" s="84" t="str">
        <f t="shared" si="24"/>
        <v/>
      </c>
      <c r="AS143" s="113"/>
    </row>
    <row r="144" spans="1:45" s="204" customFormat="1" ht="15" customHeight="1" x14ac:dyDescent="0.2">
      <c r="A144" s="82"/>
      <c r="B144" s="50" t="str">
        <f>IF(OR(ISBLANK($A144),$A144=""),"",INDEX('Employee Register'!B:B,MATCH($A144,'Employee Register'!A:A,0),1))</f>
        <v/>
      </c>
      <c r="C144" s="46"/>
      <c r="D144" s="46"/>
      <c r="E144" s="29"/>
      <c r="F144" s="29"/>
      <c r="G144" s="29"/>
      <c r="H144" s="29"/>
      <c r="I144" s="47"/>
      <c r="J144" s="48"/>
      <c r="K144" s="48"/>
      <c r="L144" s="48"/>
      <c r="M144" s="83" t="str">
        <f>IF(OR(ISBLANK($A144),$A144=""),"",SUM($E144:$H144)*INDEX('Employee Register'!G:G,MATCH($A144,'Employee Register'!A:A,0),1)+IF(OR($X144,ISBLANK($X144)),$I144,0)*INDEX('Employee Register'!H:H,MATCH($A144,'Employee Register'!A:A,0),1)+J144)</f>
        <v/>
      </c>
      <c r="N144" s="83" t="str">
        <f>IF(OR(ISBLANK($A144),$A144=""),"",(M144-J144)*INDEX('Employee Register'!U:U,MATCH($A144,'Employee Register'!A:A,0),1))</f>
        <v/>
      </c>
      <c r="O144" s="142" t="str">
        <f>IF(OR(ISBLANK($A144),$A144=""),"",IF(M144=0,0,INDEX('Employee Register'!V:V,MATCH($A144,'Employee Register'!A:A,0),1)))</f>
        <v/>
      </c>
      <c r="P144" s="142" t="str">
        <f>IF(OR(ISBLANK($A144),$A144=""),"",IF(M144=0,0,INDEX('Employee Register'!W:W,MATCH($A144,'Employee Register'!A:A,0),1)+K144))</f>
        <v/>
      </c>
      <c r="Q144" s="83" t="str">
        <f t="shared" si="21"/>
        <v/>
      </c>
      <c r="R144" s="83" t="str">
        <f>IF(OR(ISBLANK($A144),$A144=""),"",INDEX('Employee Register'!Y:Y,MATCH($A144,'Employee Register'!A:A,0))*$Y144)</f>
        <v/>
      </c>
      <c r="S144" s="83" t="str">
        <f>IF(OR(ISBLANK($A144),$A144=""),"",INDEX('Employee Register'!Z:Z,MATCH($A144,'Employee Register'!A:A,0))*$Y144)</f>
        <v/>
      </c>
      <c r="T144" s="83" t="str">
        <f>IF(OR(ISBLANK($A144),$A144=""),"",IF(SUMIF($A$6:$A144,A144,$AP$6:$AP144)&lt;='Federal Tax Tables New'!$N$5,AP144,IF('Federal Tax Tables New'!$N$5-SUMIF($A$6:$A144,A144,$AP$6:$AP144)+AP144&lt;=0,0,'Federal Tax Tables New'!$N$5-SUMIF($A$6:$A144,A144,$AP$6:$AP144)+AP144)))</f>
        <v/>
      </c>
      <c r="U144" s="83" t="str">
        <f>IF(OR(ISBLANK($A144),$A144=""),"",CHOOSE(AC144,0,$M144*Settings!$B$19))</f>
        <v/>
      </c>
      <c r="V144" s="142" t="str">
        <f>IF(OR(ISBLANK($A144),$A144=""),"",IF(M144=0,0,INDEX('Employee Register'!$AA:$AA,MATCH($A144,'Employee Register'!$A:$A,0),1)))</f>
        <v/>
      </c>
      <c r="W144" s="142" t="str">
        <f>IF(OR(ISBLANK($A144),$A144=""),"",IF(M144=0,0,INDEX('Employee Register'!$AB:$AB,MATCH($A144,'Employee Register'!$A:$A,0),1)))</f>
        <v/>
      </c>
      <c r="X144" s="49" t="str">
        <f>IF(OR(ISBLANK($A144),$A144=""),"",INDEX('Employee Register'!I:I,MATCH($A144,'Employee Register'!A:A,0))="No")</f>
        <v/>
      </c>
      <c r="Y144" s="51" t="str">
        <f t="shared" si="25"/>
        <v/>
      </c>
      <c r="Z144" s="49" t="str">
        <f>IF(OR(ISBLANK($A144),$A144=""),"",MATCH(INDEX('Employee Register'!K:K,MATCH($A144,'Employee Register'!A:A,0)),Settings!$A$2:$A$3,0))</f>
        <v/>
      </c>
      <c r="AA144" s="49" t="str">
        <f>IF(OR(ISBLANK($A144),$A144=""),"",CHOOSE(Z144,MATCH(INDEX('Employee Register'!O:O,MATCH($A144,'Employee Register'!A:A,0)),Settings!$A$6:$A$9,0),MATCH(INDEX('Employee Register'!L:L,MATCH($A144,'Employee Register'!A:A,0)),Settings!$A$12:$A$15,0)))</f>
        <v/>
      </c>
      <c r="AB144" s="49" t="str">
        <f>IF(OR(ISBLANK($A144),$A144=""),"",CHOOSE(Z144,MATCH(INDEX('Employee Register'!P:P,MATCH($A144,'Employee Register'!A:A,0)),Settings!$A$22:$A$23,0),0))</f>
        <v/>
      </c>
      <c r="AC144" s="49" t="str">
        <f>IF(OR(ISBLANK($A144),$A144=""),"",MATCH(INDEX('Employee Register'!X:X,MATCH($A144,'Employee Register'!A:A,0)),Settings!$A$26:$A$27,0))</f>
        <v/>
      </c>
      <c r="AD144" s="49" t="str">
        <f>IF(OR(ISBLANK($A144),$A144=""),"",IF(Z144=2,INDEX('Employee Register'!M:M,MATCH($A144,'Employee Register'!A:A,0)),0))</f>
        <v/>
      </c>
      <c r="AE144" s="78" t="str">
        <f>IF(OR(ISBLANK($A144),$A144=""),"",$AD144*INDEX('Federal Tax Tables New'!$B$56:$B$63,MATCH(INDEX('Employee Register'!J:J,MATCH($A144,'Employee Register'!A:A,0)),'Federal Tax Tables New'!$A$56:$A$63,0),1))</f>
        <v/>
      </c>
      <c r="AF144" s="51" t="str">
        <f t="shared" si="22"/>
        <v/>
      </c>
      <c r="AG144" s="49" t="str">
        <f>IF(OR(ISBLANK($A144),$A144=""),"",INDEX('Federal Tax Tables New'!$C$56:$C$63,MATCH(INDEX('Employee Register'!J:J,MATCH($A144,'Employee Register'!A:A,0)),'Federal Tax Tables New'!$A$56:$A$63,0),1))</f>
        <v/>
      </c>
      <c r="AH144" s="139" t="str">
        <f>IF(OR(ISBLANK($A144),$A144=""),"",IF(AF144&lt;CHOOSE(Z144,INDEX('Employee Register'!S:S,MATCH($A144,'Employee Register'!A:A,0)),0),0,AF144*AG144-CHOOSE(Z144,INDEX('Employee Register'!S:S,MATCH($A144,'Employee Register'!A:A,0))*AG144,0)))</f>
        <v/>
      </c>
      <c r="AI144" s="51" t="str">
        <f>IF(OR(ISBLANK($A144),$A144=""),"",MAX(IF($Z144=1,CHOOSE(AB144,CHOOSE(AA144,0,INDEX('Federal Tax Tables New'!$F$33:$I$40,MATCH(AH144,'Federal Tax Tables New'!$F$33:$F$40,1),1),INDEX('Federal Tax Tables New'!$F$22:$I$29,MATCH(AH144,'Federal Tax Tables New'!$F$22:$F$29,1),1),INDEX('Federal Tax Tables New'!$F$44:$I$51,MATCH(AH144,'Federal Tax Tables New'!$F$44:$F$51,1),1)),CHOOSE(AA144,0,INDEX('Federal Tax Tables New'!$K$33:$N$40,MATCH(AH144,'Federal Tax Tables New'!$K$33:$K$40,1),1),INDEX('Federal Tax Tables New'!$K$22:$N$29,MATCH(AH144,'Federal Tax Tables New'!$K$22:$K$29,1),1),INDEX('Federal Tax Tables New'!$K$44:$N$51,MATCH(AH144,'Federal Tax Tables New'!$K$44:$K$51,1),1))),0),IF($Z144=2,CHOOSE(AA144,0,INDEX('Federal Tax Tables New'!$A$33:$D$40,MATCH(AH144,'Federal Tax Tables New'!$A$33:$A$40,1),1),INDEX('Federal Tax Tables New'!$A$22:$D$29,MATCH(AH144,'Federal Tax Tables New'!$A$22:$A$29,1),1),INDEX('Federal Tax Tables New'!$A$33:$D$40,MATCH(AH144,'Federal Tax Tables New'!$A$33:$A$40,1),1)),0)))</f>
        <v/>
      </c>
      <c r="AJ144" s="51" t="str">
        <f>IF(OR(ISBLANK($A144),$A144=""),"",MAX(IF($Z144=1,CHOOSE(AB144,CHOOSE(AA144,0,INDEX('Federal Tax Tables New'!$F$33:$I$40,MATCH(AH144,'Federal Tax Tables New'!$F$33:$F$40,1),3),INDEX('Federal Tax Tables New'!$F$22:$I$29,MATCH(AH144,'Federal Tax Tables New'!$F$22:$F$29,1),3),INDEX('Federal Tax Tables New'!$F$44:$I$51,MATCH(AH144,'Federal Tax Tables New'!$F$44:$F$51,1),3)),CHOOSE(AA144,0,INDEX('Federal Tax Tables New'!$K$33:$N$40,MATCH(AH144,'Federal Tax Tables New'!$K$33:$K$40,1),3),INDEX('Federal Tax Tables New'!$K$22:$N$29,MATCH(AH144,'Federal Tax Tables New'!$K$22:$K$29,1),3),INDEX('Federal Tax Tables New'!$K$44:$N$51,MATCH(AH144,'Federal Tax Tables New'!$K$44:$K$51,1),3))),0),IF($Z144=2,CHOOSE(AA144,0,INDEX('Federal Tax Tables New'!$A$33:$D$40,MATCH(AH144,'Federal Tax Tables New'!$A$33:$A$40,1),3),INDEX('Federal Tax Tables New'!$A$22:$D$29,MATCH(AH144,'Federal Tax Tables New'!$A$22:$A$29,1),3),INDEX('Federal Tax Tables New'!$A$33:$D$40,MATCH(AH144,'Federal Tax Tables New'!$A$33:$A$40,1),3)),0)))</f>
        <v/>
      </c>
      <c r="AK144" s="79" t="str">
        <f>IF(OR(ISBLANK($A144),$A144=""),"",MAX(IF($Z144=1,CHOOSE(AB144,CHOOSE(AA144,0,INDEX('Federal Tax Tables New'!$F$33:$I$40,MATCH(AH144,'Federal Tax Tables New'!$F$33:$F$40,1),4),INDEX('Federal Tax Tables New'!$F$22:$I$29,MATCH(AH144,'Federal Tax Tables New'!$F$22:$F$29,1),4),INDEX('Federal Tax Tables New'!$F$44:$I$51,MATCH(AH144,'Federal Tax Tables New'!$F$44:$F$51,1),4)),CHOOSE(AA144,0,INDEX('Federal Tax Tables New'!$K$33:$N$40,MATCH(AH144,'Federal Tax Tables New'!$K$33:$K$40,1),4),INDEX('Federal Tax Tables New'!$K$22:$N$29,MATCH(AH144,'Federal Tax Tables New'!$K$22:$K$29,1),4),INDEX('Federal Tax Tables New'!$K$44:$N$51,MATCH(AH144,'Federal Tax Tables New'!$K$44:$K$51,1),4))),0),IF($Z144=2,CHOOSE(AA144,0,INDEX('Federal Tax Tables New'!$A$33:$D$40,MATCH(AH144,'Federal Tax Tables New'!$A$33:$A$40,1),4),INDEX('Federal Tax Tables New'!$A$22:$D$29,MATCH(AH144,'Federal Tax Tables New'!$A$22:$A$29,1),4),INDEX('Federal Tax Tables New'!$A$33:$D$40,MATCH(AH144,'Federal Tax Tables New'!$A$33:$A$40,1),4)),0)))</f>
        <v/>
      </c>
      <c r="AL144" s="51" t="str">
        <f t="shared" si="26"/>
        <v/>
      </c>
      <c r="AM144" s="51" t="str">
        <f>IF(OR(ISBLANK($A144),$A144=""),"",CHOOSE(Z144,INDEX('Employee Register'!Q:Q,MATCH($A144,'Employee Register'!A:A,0))*'Federal Tax Tables New'!$H$5+INDEX('Employee Register'!R:R,MATCH($A144,'Employee Register'!A:A,0))*'Federal Tax Tables New'!$H$6,0))</f>
        <v/>
      </c>
      <c r="AN144" s="51" t="str">
        <f t="shared" si="23"/>
        <v/>
      </c>
      <c r="AO144" s="139" t="str">
        <f>IF(OR(ISBLANK($A144),$A144=""),"",IF(OR(M144=0,AA144=1),0,CHOOSE(Z144,INDEX('Employee Register'!T:T,MATCH($A144,'Employee Register'!A:A,0)),INDEX('Employee Register'!N:N,MATCH($A144,'Employee Register'!A:A,0)))))</f>
        <v/>
      </c>
      <c r="AP144" s="51" t="str">
        <f>IF(OR(ISBLANK($A144),$A144=""),"",CHOOSE(AC144,0,(M144-O144)*Settings!$B$18))</f>
        <v/>
      </c>
      <c r="AQ144" s="84" t="str">
        <f t="shared" si="24"/>
        <v/>
      </c>
      <c r="AS144" s="113"/>
    </row>
    <row r="145" spans="1:45" s="204" customFormat="1" ht="15" customHeight="1" x14ac:dyDescent="0.2">
      <c r="A145" s="82"/>
      <c r="B145" s="50" t="str">
        <f>IF(OR(ISBLANK($A145),$A145=""),"",INDEX('Employee Register'!B:B,MATCH($A145,'Employee Register'!A:A,0),1))</f>
        <v/>
      </c>
      <c r="C145" s="46"/>
      <c r="D145" s="46"/>
      <c r="E145" s="29"/>
      <c r="F145" s="29"/>
      <c r="G145" s="29"/>
      <c r="H145" s="29"/>
      <c r="I145" s="47"/>
      <c r="J145" s="48"/>
      <c r="K145" s="48"/>
      <c r="L145" s="48"/>
      <c r="M145" s="83" t="str">
        <f>IF(OR(ISBLANK($A145),$A145=""),"",SUM($E145:$H145)*INDEX('Employee Register'!G:G,MATCH($A145,'Employee Register'!A:A,0),1)+IF(OR($X145,ISBLANK($X145)),$I145,0)*INDEX('Employee Register'!H:H,MATCH($A145,'Employee Register'!A:A,0),1)+J145)</f>
        <v/>
      </c>
      <c r="N145" s="83" t="str">
        <f>IF(OR(ISBLANK($A145),$A145=""),"",(M145-J145)*INDEX('Employee Register'!U:U,MATCH($A145,'Employee Register'!A:A,0),1))</f>
        <v/>
      </c>
      <c r="O145" s="142" t="str">
        <f>IF(OR(ISBLANK($A145),$A145=""),"",IF(M145=0,0,INDEX('Employee Register'!V:V,MATCH($A145,'Employee Register'!A:A,0),1)))</f>
        <v/>
      </c>
      <c r="P145" s="142" t="str">
        <f>IF(OR(ISBLANK($A145),$A145=""),"",IF(M145=0,0,INDEX('Employee Register'!W:W,MATCH($A145,'Employee Register'!A:A,0),1)+K145))</f>
        <v/>
      </c>
      <c r="Q145" s="83" t="str">
        <f t="shared" si="21"/>
        <v/>
      </c>
      <c r="R145" s="83" t="str">
        <f>IF(OR(ISBLANK($A145),$A145=""),"",INDEX('Employee Register'!Y:Y,MATCH($A145,'Employee Register'!A:A,0))*$Y145)</f>
        <v/>
      </c>
      <c r="S145" s="83" t="str">
        <f>IF(OR(ISBLANK($A145),$A145=""),"",INDEX('Employee Register'!Z:Z,MATCH($A145,'Employee Register'!A:A,0))*$Y145)</f>
        <v/>
      </c>
      <c r="T145" s="83" t="str">
        <f>IF(OR(ISBLANK($A145),$A145=""),"",IF(SUMIF($A$6:$A145,A145,$AP$6:$AP145)&lt;='Federal Tax Tables New'!$N$5,AP145,IF('Federal Tax Tables New'!$N$5-SUMIF($A$6:$A145,A145,$AP$6:$AP145)+AP145&lt;=0,0,'Federal Tax Tables New'!$N$5-SUMIF($A$6:$A145,A145,$AP$6:$AP145)+AP145)))</f>
        <v/>
      </c>
      <c r="U145" s="83" t="str">
        <f>IF(OR(ISBLANK($A145),$A145=""),"",CHOOSE(AC145,0,$M145*Settings!$B$19))</f>
        <v/>
      </c>
      <c r="V145" s="142" t="str">
        <f>IF(OR(ISBLANK($A145),$A145=""),"",IF(M145=0,0,INDEX('Employee Register'!$AA:$AA,MATCH($A145,'Employee Register'!$A:$A,0),1)))</f>
        <v/>
      </c>
      <c r="W145" s="142" t="str">
        <f>IF(OR(ISBLANK($A145),$A145=""),"",IF(M145=0,0,INDEX('Employee Register'!$AB:$AB,MATCH($A145,'Employee Register'!$A:$A,0),1)))</f>
        <v/>
      </c>
      <c r="X145" s="49" t="str">
        <f>IF(OR(ISBLANK($A145),$A145=""),"",INDEX('Employee Register'!I:I,MATCH($A145,'Employee Register'!A:A,0))="No")</f>
        <v/>
      </c>
      <c r="Y145" s="51" t="str">
        <f t="shared" si="25"/>
        <v/>
      </c>
      <c r="Z145" s="49" t="str">
        <f>IF(OR(ISBLANK($A145),$A145=""),"",MATCH(INDEX('Employee Register'!K:K,MATCH($A145,'Employee Register'!A:A,0)),Settings!$A$2:$A$3,0))</f>
        <v/>
      </c>
      <c r="AA145" s="49" t="str">
        <f>IF(OR(ISBLANK($A145),$A145=""),"",CHOOSE(Z145,MATCH(INDEX('Employee Register'!O:O,MATCH($A145,'Employee Register'!A:A,0)),Settings!$A$6:$A$9,0),MATCH(INDEX('Employee Register'!L:L,MATCH($A145,'Employee Register'!A:A,0)),Settings!$A$12:$A$15,0)))</f>
        <v/>
      </c>
      <c r="AB145" s="49" t="str">
        <f>IF(OR(ISBLANK($A145),$A145=""),"",CHOOSE(Z145,MATCH(INDEX('Employee Register'!P:P,MATCH($A145,'Employee Register'!A:A,0)),Settings!$A$22:$A$23,0),0))</f>
        <v/>
      </c>
      <c r="AC145" s="49" t="str">
        <f>IF(OR(ISBLANK($A145),$A145=""),"",MATCH(INDEX('Employee Register'!X:X,MATCH($A145,'Employee Register'!A:A,0)),Settings!$A$26:$A$27,0))</f>
        <v/>
      </c>
      <c r="AD145" s="49" t="str">
        <f>IF(OR(ISBLANK($A145),$A145=""),"",IF(Z145=2,INDEX('Employee Register'!M:M,MATCH($A145,'Employee Register'!A:A,0)),0))</f>
        <v/>
      </c>
      <c r="AE145" s="78" t="str">
        <f>IF(OR(ISBLANK($A145),$A145=""),"",$AD145*INDEX('Federal Tax Tables New'!$B$56:$B$63,MATCH(INDEX('Employee Register'!J:J,MATCH($A145,'Employee Register'!A:A,0)),'Federal Tax Tables New'!$A$56:$A$63,0),1))</f>
        <v/>
      </c>
      <c r="AF145" s="51" t="str">
        <f t="shared" si="22"/>
        <v/>
      </c>
      <c r="AG145" s="49" t="str">
        <f>IF(OR(ISBLANK($A145),$A145=""),"",INDEX('Federal Tax Tables New'!$C$56:$C$63,MATCH(INDEX('Employee Register'!J:J,MATCH($A145,'Employee Register'!A:A,0)),'Federal Tax Tables New'!$A$56:$A$63,0),1))</f>
        <v/>
      </c>
      <c r="AH145" s="139" t="str">
        <f>IF(OR(ISBLANK($A145),$A145=""),"",IF(AF145&lt;CHOOSE(Z145,INDEX('Employee Register'!S:S,MATCH($A145,'Employee Register'!A:A,0)),0),0,AF145*AG145-CHOOSE(Z145,INDEX('Employee Register'!S:S,MATCH($A145,'Employee Register'!A:A,0))*AG145,0)))</f>
        <v/>
      </c>
      <c r="AI145" s="51" t="str">
        <f>IF(OR(ISBLANK($A145),$A145=""),"",MAX(IF($Z145=1,CHOOSE(AB145,CHOOSE(AA145,0,INDEX('Federal Tax Tables New'!$F$33:$I$40,MATCH(AH145,'Federal Tax Tables New'!$F$33:$F$40,1),1),INDEX('Federal Tax Tables New'!$F$22:$I$29,MATCH(AH145,'Federal Tax Tables New'!$F$22:$F$29,1),1),INDEX('Federal Tax Tables New'!$F$44:$I$51,MATCH(AH145,'Federal Tax Tables New'!$F$44:$F$51,1),1)),CHOOSE(AA145,0,INDEX('Federal Tax Tables New'!$K$33:$N$40,MATCH(AH145,'Federal Tax Tables New'!$K$33:$K$40,1),1),INDEX('Federal Tax Tables New'!$K$22:$N$29,MATCH(AH145,'Federal Tax Tables New'!$K$22:$K$29,1),1),INDEX('Federal Tax Tables New'!$K$44:$N$51,MATCH(AH145,'Federal Tax Tables New'!$K$44:$K$51,1),1))),0),IF($Z145=2,CHOOSE(AA145,0,INDEX('Federal Tax Tables New'!$A$33:$D$40,MATCH(AH145,'Federal Tax Tables New'!$A$33:$A$40,1),1),INDEX('Federal Tax Tables New'!$A$22:$D$29,MATCH(AH145,'Federal Tax Tables New'!$A$22:$A$29,1),1),INDEX('Federal Tax Tables New'!$A$33:$D$40,MATCH(AH145,'Federal Tax Tables New'!$A$33:$A$40,1),1)),0)))</f>
        <v/>
      </c>
      <c r="AJ145" s="51" t="str">
        <f>IF(OR(ISBLANK($A145),$A145=""),"",MAX(IF($Z145=1,CHOOSE(AB145,CHOOSE(AA145,0,INDEX('Federal Tax Tables New'!$F$33:$I$40,MATCH(AH145,'Federal Tax Tables New'!$F$33:$F$40,1),3),INDEX('Federal Tax Tables New'!$F$22:$I$29,MATCH(AH145,'Federal Tax Tables New'!$F$22:$F$29,1),3),INDEX('Federal Tax Tables New'!$F$44:$I$51,MATCH(AH145,'Federal Tax Tables New'!$F$44:$F$51,1),3)),CHOOSE(AA145,0,INDEX('Federal Tax Tables New'!$K$33:$N$40,MATCH(AH145,'Federal Tax Tables New'!$K$33:$K$40,1),3),INDEX('Federal Tax Tables New'!$K$22:$N$29,MATCH(AH145,'Federal Tax Tables New'!$K$22:$K$29,1),3),INDEX('Federal Tax Tables New'!$K$44:$N$51,MATCH(AH145,'Federal Tax Tables New'!$K$44:$K$51,1),3))),0),IF($Z145=2,CHOOSE(AA145,0,INDEX('Federal Tax Tables New'!$A$33:$D$40,MATCH(AH145,'Federal Tax Tables New'!$A$33:$A$40,1),3),INDEX('Federal Tax Tables New'!$A$22:$D$29,MATCH(AH145,'Federal Tax Tables New'!$A$22:$A$29,1),3),INDEX('Federal Tax Tables New'!$A$33:$D$40,MATCH(AH145,'Federal Tax Tables New'!$A$33:$A$40,1),3)),0)))</f>
        <v/>
      </c>
      <c r="AK145" s="79" t="str">
        <f>IF(OR(ISBLANK($A145),$A145=""),"",MAX(IF($Z145=1,CHOOSE(AB145,CHOOSE(AA145,0,INDEX('Federal Tax Tables New'!$F$33:$I$40,MATCH(AH145,'Federal Tax Tables New'!$F$33:$F$40,1),4),INDEX('Federal Tax Tables New'!$F$22:$I$29,MATCH(AH145,'Federal Tax Tables New'!$F$22:$F$29,1),4),INDEX('Federal Tax Tables New'!$F$44:$I$51,MATCH(AH145,'Federal Tax Tables New'!$F$44:$F$51,1),4)),CHOOSE(AA145,0,INDEX('Federal Tax Tables New'!$K$33:$N$40,MATCH(AH145,'Federal Tax Tables New'!$K$33:$K$40,1),4),INDEX('Federal Tax Tables New'!$K$22:$N$29,MATCH(AH145,'Federal Tax Tables New'!$K$22:$K$29,1),4),INDEX('Federal Tax Tables New'!$K$44:$N$51,MATCH(AH145,'Federal Tax Tables New'!$K$44:$K$51,1),4))),0),IF($Z145=2,CHOOSE(AA145,0,INDEX('Federal Tax Tables New'!$A$33:$D$40,MATCH(AH145,'Federal Tax Tables New'!$A$33:$A$40,1),4),INDEX('Federal Tax Tables New'!$A$22:$D$29,MATCH(AH145,'Federal Tax Tables New'!$A$22:$A$29,1),4),INDEX('Federal Tax Tables New'!$A$33:$D$40,MATCH(AH145,'Federal Tax Tables New'!$A$33:$A$40,1),4)),0)))</f>
        <v/>
      </c>
      <c r="AL145" s="51" t="str">
        <f t="shared" si="26"/>
        <v/>
      </c>
      <c r="AM145" s="51" t="str">
        <f>IF(OR(ISBLANK($A145),$A145=""),"",CHOOSE(Z145,INDEX('Employee Register'!Q:Q,MATCH($A145,'Employee Register'!A:A,0))*'Federal Tax Tables New'!$H$5+INDEX('Employee Register'!R:R,MATCH($A145,'Employee Register'!A:A,0))*'Federal Tax Tables New'!$H$6,0))</f>
        <v/>
      </c>
      <c r="AN145" s="51" t="str">
        <f t="shared" si="23"/>
        <v/>
      </c>
      <c r="AO145" s="139" t="str">
        <f>IF(OR(ISBLANK($A145),$A145=""),"",IF(OR(M145=0,AA145=1),0,CHOOSE(Z145,INDEX('Employee Register'!T:T,MATCH($A145,'Employee Register'!A:A,0)),INDEX('Employee Register'!N:N,MATCH($A145,'Employee Register'!A:A,0)))))</f>
        <v/>
      </c>
      <c r="AP145" s="51" t="str">
        <f>IF(OR(ISBLANK($A145),$A145=""),"",CHOOSE(AC145,0,(M145-O145)*Settings!$B$18))</f>
        <v/>
      </c>
      <c r="AQ145" s="84" t="str">
        <f t="shared" si="24"/>
        <v/>
      </c>
      <c r="AS145" s="113"/>
    </row>
    <row r="146" spans="1:45" s="204" customFormat="1" ht="15" customHeight="1" x14ac:dyDescent="0.2">
      <c r="A146" s="82"/>
      <c r="B146" s="50" t="str">
        <f>IF(OR(ISBLANK($A146),$A146=""),"",INDEX('Employee Register'!B:B,MATCH($A146,'Employee Register'!A:A,0),1))</f>
        <v/>
      </c>
      <c r="C146" s="46"/>
      <c r="D146" s="46"/>
      <c r="E146" s="29"/>
      <c r="F146" s="29"/>
      <c r="G146" s="29"/>
      <c r="H146" s="29"/>
      <c r="I146" s="47"/>
      <c r="J146" s="48"/>
      <c r="K146" s="48"/>
      <c r="L146" s="48"/>
      <c r="M146" s="83" t="str">
        <f>IF(OR(ISBLANK($A146),$A146=""),"",SUM($E146:$H146)*INDEX('Employee Register'!G:G,MATCH($A146,'Employee Register'!A:A,0),1)+IF(OR($X146,ISBLANK($X146)),$I146,0)*INDEX('Employee Register'!H:H,MATCH($A146,'Employee Register'!A:A,0),1)+J146)</f>
        <v/>
      </c>
      <c r="N146" s="83" t="str">
        <f>IF(OR(ISBLANK($A146),$A146=""),"",(M146-J146)*INDEX('Employee Register'!U:U,MATCH($A146,'Employee Register'!A:A,0),1))</f>
        <v/>
      </c>
      <c r="O146" s="142" t="str">
        <f>IF(OR(ISBLANK($A146),$A146=""),"",IF(M146=0,0,INDEX('Employee Register'!V:V,MATCH($A146,'Employee Register'!A:A,0),1)))</f>
        <v/>
      </c>
      <c r="P146" s="142" t="str">
        <f>IF(OR(ISBLANK($A146),$A146=""),"",IF(M146=0,0,INDEX('Employee Register'!W:W,MATCH($A146,'Employee Register'!A:A,0),1)+K146))</f>
        <v/>
      </c>
      <c r="Q146" s="83" t="str">
        <f t="shared" si="21"/>
        <v/>
      </c>
      <c r="R146" s="83" t="str">
        <f>IF(OR(ISBLANK($A146),$A146=""),"",INDEX('Employee Register'!Y:Y,MATCH($A146,'Employee Register'!A:A,0))*$Y146)</f>
        <v/>
      </c>
      <c r="S146" s="83" t="str">
        <f>IF(OR(ISBLANK($A146),$A146=""),"",INDEX('Employee Register'!Z:Z,MATCH($A146,'Employee Register'!A:A,0))*$Y146)</f>
        <v/>
      </c>
      <c r="T146" s="83" t="str">
        <f>IF(OR(ISBLANK($A146),$A146=""),"",IF(SUMIF($A$6:$A146,A146,$AP$6:$AP146)&lt;='Federal Tax Tables New'!$N$5,AP146,IF('Federal Tax Tables New'!$N$5-SUMIF($A$6:$A146,A146,$AP$6:$AP146)+AP146&lt;=0,0,'Federal Tax Tables New'!$N$5-SUMIF($A$6:$A146,A146,$AP$6:$AP146)+AP146)))</f>
        <v/>
      </c>
      <c r="U146" s="83" t="str">
        <f>IF(OR(ISBLANK($A146),$A146=""),"",CHOOSE(AC146,0,$M146*Settings!$B$19))</f>
        <v/>
      </c>
      <c r="V146" s="142" t="str">
        <f>IF(OR(ISBLANK($A146),$A146=""),"",IF(M146=0,0,INDEX('Employee Register'!$AA:$AA,MATCH($A146,'Employee Register'!$A:$A,0),1)))</f>
        <v/>
      </c>
      <c r="W146" s="142" t="str">
        <f>IF(OR(ISBLANK($A146),$A146=""),"",IF(M146=0,0,INDEX('Employee Register'!$AB:$AB,MATCH($A146,'Employee Register'!$A:$A,0),1)))</f>
        <v/>
      </c>
      <c r="X146" s="49" t="str">
        <f>IF(OR(ISBLANK($A146),$A146=""),"",INDEX('Employee Register'!I:I,MATCH($A146,'Employee Register'!A:A,0))="No")</f>
        <v/>
      </c>
      <c r="Y146" s="51" t="str">
        <f t="shared" si="25"/>
        <v/>
      </c>
      <c r="Z146" s="49" t="str">
        <f>IF(OR(ISBLANK($A146),$A146=""),"",MATCH(INDEX('Employee Register'!K:K,MATCH($A146,'Employee Register'!A:A,0)),Settings!$A$2:$A$3,0))</f>
        <v/>
      </c>
      <c r="AA146" s="49" t="str">
        <f>IF(OR(ISBLANK($A146),$A146=""),"",CHOOSE(Z146,MATCH(INDEX('Employee Register'!O:O,MATCH($A146,'Employee Register'!A:A,0)),Settings!$A$6:$A$9,0),MATCH(INDEX('Employee Register'!L:L,MATCH($A146,'Employee Register'!A:A,0)),Settings!$A$12:$A$15,0)))</f>
        <v/>
      </c>
      <c r="AB146" s="49" t="str">
        <f>IF(OR(ISBLANK($A146),$A146=""),"",CHOOSE(Z146,MATCH(INDEX('Employee Register'!P:P,MATCH($A146,'Employee Register'!A:A,0)),Settings!$A$22:$A$23,0),0))</f>
        <v/>
      </c>
      <c r="AC146" s="49" t="str">
        <f>IF(OR(ISBLANK($A146),$A146=""),"",MATCH(INDEX('Employee Register'!X:X,MATCH($A146,'Employee Register'!A:A,0)),Settings!$A$26:$A$27,0))</f>
        <v/>
      </c>
      <c r="AD146" s="49" t="str">
        <f>IF(OR(ISBLANK($A146),$A146=""),"",IF(Z146=2,INDEX('Employee Register'!M:M,MATCH($A146,'Employee Register'!A:A,0)),0))</f>
        <v/>
      </c>
      <c r="AE146" s="78" t="str">
        <f>IF(OR(ISBLANK($A146),$A146=""),"",$AD146*INDEX('Federal Tax Tables New'!$B$56:$B$63,MATCH(INDEX('Employee Register'!J:J,MATCH($A146,'Employee Register'!A:A,0)),'Federal Tax Tables New'!$A$56:$A$63,0),1))</f>
        <v/>
      </c>
      <c r="AF146" s="51" t="str">
        <f t="shared" si="22"/>
        <v/>
      </c>
      <c r="AG146" s="49" t="str">
        <f>IF(OR(ISBLANK($A146),$A146=""),"",INDEX('Federal Tax Tables New'!$C$56:$C$63,MATCH(INDEX('Employee Register'!J:J,MATCH($A146,'Employee Register'!A:A,0)),'Federal Tax Tables New'!$A$56:$A$63,0),1))</f>
        <v/>
      </c>
      <c r="AH146" s="139" t="str">
        <f>IF(OR(ISBLANK($A146),$A146=""),"",IF(AF146&lt;CHOOSE(Z146,INDEX('Employee Register'!S:S,MATCH($A146,'Employee Register'!A:A,0)),0),0,AF146*AG146-CHOOSE(Z146,INDEX('Employee Register'!S:S,MATCH($A146,'Employee Register'!A:A,0))*AG146,0)))</f>
        <v/>
      </c>
      <c r="AI146" s="51" t="str">
        <f>IF(OR(ISBLANK($A146),$A146=""),"",MAX(IF($Z146=1,CHOOSE(AB146,CHOOSE(AA146,0,INDEX('Federal Tax Tables New'!$F$33:$I$40,MATCH(AH146,'Federal Tax Tables New'!$F$33:$F$40,1),1),INDEX('Federal Tax Tables New'!$F$22:$I$29,MATCH(AH146,'Federal Tax Tables New'!$F$22:$F$29,1),1),INDEX('Federal Tax Tables New'!$F$44:$I$51,MATCH(AH146,'Federal Tax Tables New'!$F$44:$F$51,1),1)),CHOOSE(AA146,0,INDEX('Federal Tax Tables New'!$K$33:$N$40,MATCH(AH146,'Federal Tax Tables New'!$K$33:$K$40,1),1),INDEX('Federal Tax Tables New'!$K$22:$N$29,MATCH(AH146,'Federal Tax Tables New'!$K$22:$K$29,1),1),INDEX('Federal Tax Tables New'!$K$44:$N$51,MATCH(AH146,'Federal Tax Tables New'!$K$44:$K$51,1),1))),0),IF($Z146=2,CHOOSE(AA146,0,INDEX('Federal Tax Tables New'!$A$33:$D$40,MATCH(AH146,'Federal Tax Tables New'!$A$33:$A$40,1),1),INDEX('Federal Tax Tables New'!$A$22:$D$29,MATCH(AH146,'Federal Tax Tables New'!$A$22:$A$29,1),1),INDEX('Federal Tax Tables New'!$A$33:$D$40,MATCH(AH146,'Federal Tax Tables New'!$A$33:$A$40,1),1)),0)))</f>
        <v/>
      </c>
      <c r="AJ146" s="51" t="str">
        <f>IF(OR(ISBLANK($A146),$A146=""),"",MAX(IF($Z146=1,CHOOSE(AB146,CHOOSE(AA146,0,INDEX('Federal Tax Tables New'!$F$33:$I$40,MATCH(AH146,'Federal Tax Tables New'!$F$33:$F$40,1),3),INDEX('Federal Tax Tables New'!$F$22:$I$29,MATCH(AH146,'Federal Tax Tables New'!$F$22:$F$29,1),3),INDEX('Federal Tax Tables New'!$F$44:$I$51,MATCH(AH146,'Federal Tax Tables New'!$F$44:$F$51,1),3)),CHOOSE(AA146,0,INDEX('Federal Tax Tables New'!$K$33:$N$40,MATCH(AH146,'Federal Tax Tables New'!$K$33:$K$40,1),3),INDEX('Federal Tax Tables New'!$K$22:$N$29,MATCH(AH146,'Federal Tax Tables New'!$K$22:$K$29,1),3),INDEX('Federal Tax Tables New'!$K$44:$N$51,MATCH(AH146,'Federal Tax Tables New'!$K$44:$K$51,1),3))),0),IF($Z146=2,CHOOSE(AA146,0,INDEX('Federal Tax Tables New'!$A$33:$D$40,MATCH(AH146,'Federal Tax Tables New'!$A$33:$A$40,1),3),INDEX('Federal Tax Tables New'!$A$22:$D$29,MATCH(AH146,'Federal Tax Tables New'!$A$22:$A$29,1),3),INDEX('Federal Tax Tables New'!$A$33:$D$40,MATCH(AH146,'Federal Tax Tables New'!$A$33:$A$40,1),3)),0)))</f>
        <v/>
      </c>
      <c r="AK146" s="79" t="str">
        <f>IF(OR(ISBLANK($A146),$A146=""),"",MAX(IF($Z146=1,CHOOSE(AB146,CHOOSE(AA146,0,INDEX('Federal Tax Tables New'!$F$33:$I$40,MATCH(AH146,'Federal Tax Tables New'!$F$33:$F$40,1),4),INDEX('Federal Tax Tables New'!$F$22:$I$29,MATCH(AH146,'Federal Tax Tables New'!$F$22:$F$29,1),4),INDEX('Federal Tax Tables New'!$F$44:$I$51,MATCH(AH146,'Federal Tax Tables New'!$F$44:$F$51,1),4)),CHOOSE(AA146,0,INDEX('Federal Tax Tables New'!$K$33:$N$40,MATCH(AH146,'Federal Tax Tables New'!$K$33:$K$40,1),4),INDEX('Federal Tax Tables New'!$K$22:$N$29,MATCH(AH146,'Federal Tax Tables New'!$K$22:$K$29,1),4),INDEX('Federal Tax Tables New'!$K$44:$N$51,MATCH(AH146,'Federal Tax Tables New'!$K$44:$K$51,1),4))),0),IF($Z146=2,CHOOSE(AA146,0,INDEX('Federal Tax Tables New'!$A$33:$D$40,MATCH(AH146,'Federal Tax Tables New'!$A$33:$A$40,1),4),INDEX('Federal Tax Tables New'!$A$22:$D$29,MATCH(AH146,'Federal Tax Tables New'!$A$22:$A$29,1),4),INDEX('Federal Tax Tables New'!$A$33:$D$40,MATCH(AH146,'Federal Tax Tables New'!$A$33:$A$40,1),4)),0)))</f>
        <v/>
      </c>
      <c r="AL146" s="51" t="str">
        <f t="shared" si="26"/>
        <v/>
      </c>
      <c r="AM146" s="51" t="str">
        <f>IF(OR(ISBLANK($A146),$A146=""),"",CHOOSE(Z146,INDEX('Employee Register'!Q:Q,MATCH($A146,'Employee Register'!A:A,0))*'Federal Tax Tables New'!$H$5+INDEX('Employee Register'!R:R,MATCH($A146,'Employee Register'!A:A,0))*'Federal Tax Tables New'!$H$6,0))</f>
        <v/>
      </c>
      <c r="AN146" s="51" t="str">
        <f t="shared" si="23"/>
        <v/>
      </c>
      <c r="AO146" s="139" t="str">
        <f>IF(OR(ISBLANK($A146),$A146=""),"",IF(OR(M146=0,AA146=1),0,CHOOSE(Z146,INDEX('Employee Register'!T:T,MATCH($A146,'Employee Register'!A:A,0)),INDEX('Employee Register'!N:N,MATCH($A146,'Employee Register'!A:A,0)))))</f>
        <v/>
      </c>
      <c r="AP146" s="51" t="str">
        <f>IF(OR(ISBLANK($A146),$A146=""),"",CHOOSE(AC146,0,(M146-O146)*Settings!$B$18))</f>
        <v/>
      </c>
      <c r="AQ146" s="84" t="str">
        <f t="shared" si="24"/>
        <v/>
      </c>
      <c r="AS146" s="113"/>
    </row>
    <row r="147" spans="1:45" s="204" customFormat="1" ht="15" customHeight="1" x14ac:dyDescent="0.2">
      <c r="A147" s="82"/>
      <c r="B147" s="50" t="str">
        <f>IF(OR(ISBLANK($A147),$A147=""),"",INDEX('Employee Register'!B:B,MATCH($A147,'Employee Register'!A:A,0),1))</f>
        <v/>
      </c>
      <c r="C147" s="46"/>
      <c r="D147" s="46"/>
      <c r="E147" s="29"/>
      <c r="F147" s="29"/>
      <c r="G147" s="29"/>
      <c r="H147" s="29"/>
      <c r="I147" s="47"/>
      <c r="J147" s="48"/>
      <c r="K147" s="48"/>
      <c r="L147" s="48"/>
      <c r="M147" s="83" t="str">
        <f>IF(OR(ISBLANK($A147),$A147=""),"",SUM($E147:$H147)*INDEX('Employee Register'!G:G,MATCH($A147,'Employee Register'!A:A,0),1)+IF(OR($X147,ISBLANK($X147)),$I147,0)*INDEX('Employee Register'!H:H,MATCH($A147,'Employee Register'!A:A,0),1)+J147)</f>
        <v/>
      </c>
      <c r="N147" s="83" t="str">
        <f>IF(OR(ISBLANK($A147),$A147=""),"",(M147-J147)*INDEX('Employee Register'!U:U,MATCH($A147,'Employee Register'!A:A,0),1))</f>
        <v/>
      </c>
      <c r="O147" s="142" t="str">
        <f>IF(OR(ISBLANK($A147),$A147=""),"",IF(M147=0,0,INDEX('Employee Register'!V:V,MATCH($A147,'Employee Register'!A:A,0),1)))</f>
        <v/>
      </c>
      <c r="P147" s="142" t="str">
        <f>IF(OR(ISBLANK($A147),$A147=""),"",IF(M147=0,0,INDEX('Employee Register'!W:W,MATCH($A147,'Employee Register'!A:A,0),1)+K147))</f>
        <v/>
      </c>
      <c r="Q147" s="83" t="str">
        <f t="shared" si="21"/>
        <v/>
      </c>
      <c r="R147" s="83" t="str">
        <f>IF(OR(ISBLANK($A147),$A147=""),"",INDEX('Employee Register'!Y:Y,MATCH($A147,'Employee Register'!A:A,0))*$Y147)</f>
        <v/>
      </c>
      <c r="S147" s="83" t="str">
        <f>IF(OR(ISBLANK($A147),$A147=""),"",INDEX('Employee Register'!Z:Z,MATCH($A147,'Employee Register'!A:A,0))*$Y147)</f>
        <v/>
      </c>
      <c r="T147" s="83" t="str">
        <f>IF(OR(ISBLANK($A147),$A147=""),"",IF(SUMIF($A$6:$A147,A147,$AP$6:$AP147)&lt;='Federal Tax Tables New'!$N$5,AP147,IF('Federal Tax Tables New'!$N$5-SUMIF($A$6:$A147,A147,$AP$6:$AP147)+AP147&lt;=0,0,'Federal Tax Tables New'!$N$5-SUMIF($A$6:$A147,A147,$AP$6:$AP147)+AP147)))</f>
        <v/>
      </c>
      <c r="U147" s="83" t="str">
        <f>IF(OR(ISBLANK($A147),$A147=""),"",CHOOSE(AC147,0,$M147*Settings!$B$19))</f>
        <v/>
      </c>
      <c r="V147" s="142" t="str">
        <f>IF(OR(ISBLANK($A147),$A147=""),"",IF(M147=0,0,INDEX('Employee Register'!$AA:$AA,MATCH($A147,'Employee Register'!$A:$A,0),1)))</f>
        <v/>
      </c>
      <c r="W147" s="142" t="str">
        <f>IF(OR(ISBLANK($A147),$A147=""),"",IF(M147=0,0,INDEX('Employee Register'!$AB:$AB,MATCH($A147,'Employee Register'!$A:$A,0),1)))</f>
        <v/>
      </c>
      <c r="X147" s="49" t="str">
        <f>IF(OR(ISBLANK($A147),$A147=""),"",INDEX('Employee Register'!I:I,MATCH($A147,'Employee Register'!A:A,0))="No")</f>
        <v/>
      </c>
      <c r="Y147" s="51" t="str">
        <f t="shared" si="25"/>
        <v/>
      </c>
      <c r="Z147" s="49" t="str">
        <f>IF(OR(ISBLANK($A147),$A147=""),"",MATCH(INDEX('Employee Register'!K:K,MATCH($A147,'Employee Register'!A:A,0)),Settings!$A$2:$A$3,0))</f>
        <v/>
      </c>
      <c r="AA147" s="49" t="str">
        <f>IF(OR(ISBLANK($A147),$A147=""),"",CHOOSE(Z147,MATCH(INDEX('Employee Register'!O:O,MATCH($A147,'Employee Register'!A:A,0)),Settings!$A$6:$A$9,0),MATCH(INDEX('Employee Register'!L:L,MATCH($A147,'Employee Register'!A:A,0)),Settings!$A$12:$A$15,0)))</f>
        <v/>
      </c>
      <c r="AB147" s="49" t="str">
        <f>IF(OR(ISBLANK($A147),$A147=""),"",CHOOSE(Z147,MATCH(INDEX('Employee Register'!P:P,MATCH($A147,'Employee Register'!A:A,0)),Settings!$A$22:$A$23,0),0))</f>
        <v/>
      </c>
      <c r="AC147" s="49" t="str">
        <f>IF(OR(ISBLANK($A147),$A147=""),"",MATCH(INDEX('Employee Register'!X:X,MATCH($A147,'Employee Register'!A:A,0)),Settings!$A$26:$A$27,0))</f>
        <v/>
      </c>
      <c r="AD147" s="49" t="str">
        <f>IF(OR(ISBLANK($A147),$A147=""),"",IF(Z147=2,INDEX('Employee Register'!M:M,MATCH($A147,'Employee Register'!A:A,0)),0))</f>
        <v/>
      </c>
      <c r="AE147" s="78" t="str">
        <f>IF(OR(ISBLANK($A147),$A147=""),"",$AD147*INDEX('Federal Tax Tables New'!$B$56:$B$63,MATCH(INDEX('Employee Register'!J:J,MATCH($A147,'Employee Register'!A:A,0)),'Federal Tax Tables New'!$A$56:$A$63,0),1))</f>
        <v/>
      </c>
      <c r="AF147" s="51" t="str">
        <f t="shared" si="22"/>
        <v/>
      </c>
      <c r="AG147" s="49" t="str">
        <f>IF(OR(ISBLANK($A147),$A147=""),"",INDEX('Federal Tax Tables New'!$C$56:$C$63,MATCH(INDEX('Employee Register'!J:J,MATCH($A147,'Employee Register'!A:A,0)),'Federal Tax Tables New'!$A$56:$A$63,0),1))</f>
        <v/>
      </c>
      <c r="AH147" s="139" t="str">
        <f>IF(OR(ISBLANK($A147),$A147=""),"",IF(AF147&lt;CHOOSE(Z147,INDEX('Employee Register'!S:S,MATCH($A147,'Employee Register'!A:A,0)),0),0,AF147*AG147-CHOOSE(Z147,INDEX('Employee Register'!S:S,MATCH($A147,'Employee Register'!A:A,0))*AG147,0)))</f>
        <v/>
      </c>
      <c r="AI147" s="51" t="str">
        <f>IF(OR(ISBLANK($A147),$A147=""),"",MAX(IF($Z147=1,CHOOSE(AB147,CHOOSE(AA147,0,INDEX('Federal Tax Tables New'!$F$33:$I$40,MATCH(AH147,'Federal Tax Tables New'!$F$33:$F$40,1),1),INDEX('Federal Tax Tables New'!$F$22:$I$29,MATCH(AH147,'Federal Tax Tables New'!$F$22:$F$29,1),1),INDEX('Federal Tax Tables New'!$F$44:$I$51,MATCH(AH147,'Federal Tax Tables New'!$F$44:$F$51,1),1)),CHOOSE(AA147,0,INDEX('Federal Tax Tables New'!$K$33:$N$40,MATCH(AH147,'Federal Tax Tables New'!$K$33:$K$40,1),1),INDEX('Federal Tax Tables New'!$K$22:$N$29,MATCH(AH147,'Federal Tax Tables New'!$K$22:$K$29,1),1),INDEX('Federal Tax Tables New'!$K$44:$N$51,MATCH(AH147,'Federal Tax Tables New'!$K$44:$K$51,1),1))),0),IF($Z147=2,CHOOSE(AA147,0,INDEX('Federal Tax Tables New'!$A$33:$D$40,MATCH(AH147,'Federal Tax Tables New'!$A$33:$A$40,1),1),INDEX('Federal Tax Tables New'!$A$22:$D$29,MATCH(AH147,'Federal Tax Tables New'!$A$22:$A$29,1),1),INDEX('Federal Tax Tables New'!$A$33:$D$40,MATCH(AH147,'Federal Tax Tables New'!$A$33:$A$40,1),1)),0)))</f>
        <v/>
      </c>
      <c r="AJ147" s="51" t="str">
        <f>IF(OR(ISBLANK($A147),$A147=""),"",MAX(IF($Z147=1,CHOOSE(AB147,CHOOSE(AA147,0,INDEX('Federal Tax Tables New'!$F$33:$I$40,MATCH(AH147,'Federal Tax Tables New'!$F$33:$F$40,1),3),INDEX('Federal Tax Tables New'!$F$22:$I$29,MATCH(AH147,'Federal Tax Tables New'!$F$22:$F$29,1),3),INDEX('Federal Tax Tables New'!$F$44:$I$51,MATCH(AH147,'Federal Tax Tables New'!$F$44:$F$51,1),3)),CHOOSE(AA147,0,INDEX('Federal Tax Tables New'!$K$33:$N$40,MATCH(AH147,'Federal Tax Tables New'!$K$33:$K$40,1),3),INDEX('Federal Tax Tables New'!$K$22:$N$29,MATCH(AH147,'Federal Tax Tables New'!$K$22:$K$29,1),3),INDEX('Federal Tax Tables New'!$K$44:$N$51,MATCH(AH147,'Federal Tax Tables New'!$K$44:$K$51,1),3))),0),IF($Z147=2,CHOOSE(AA147,0,INDEX('Federal Tax Tables New'!$A$33:$D$40,MATCH(AH147,'Federal Tax Tables New'!$A$33:$A$40,1),3),INDEX('Federal Tax Tables New'!$A$22:$D$29,MATCH(AH147,'Federal Tax Tables New'!$A$22:$A$29,1),3),INDEX('Federal Tax Tables New'!$A$33:$D$40,MATCH(AH147,'Federal Tax Tables New'!$A$33:$A$40,1),3)),0)))</f>
        <v/>
      </c>
      <c r="AK147" s="79" t="str">
        <f>IF(OR(ISBLANK($A147),$A147=""),"",MAX(IF($Z147=1,CHOOSE(AB147,CHOOSE(AA147,0,INDEX('Federal Tax Tables New'!$F$33:$I$40,MATCH(AH147,'Federal Tax Tables New'!$F$33:$F$40,1),4),INDEX('Federal Tax Tables New'!$F$22:$I$29,MATCH(AH147,'Federal Tax Tables New'!$F$22:$F$29,1),4),INDEX('Federal Tax Tables New'!$F$44:$I$51,MATCH(AH147,'Federal Tax Tables New'!$F$44:$F$51,1),4)),CHOOSE(AA147,0,INDEX('Federal Tax Tables New'!$K$33:$N$40,MATCH(AH147,'Federal Tax Tables New'!$K$33:$K$40,1),4),INDEX('Federal Tax Tables New'!$K$22:$N$29,MATCH(AH147,'Federal Tax Tables New'!$K$22:$K$29,1),4),INDEX('Federal Tax Tables New'!$K$44:$N$51,MATCH(AH147,'Federal Tax Tables New'!$K$44:$K$51,1),4))),0),IF($Z147=2,CHOOSE(AA147,0,INDEX('Federal Tax Tables New'!$A$33:$D$40,MATCH(AH147,'Federal Tax Tables New'!$A$33:$A$40,1),4),INDEX('Federal Tax Tables New'!$A$22:$D$29,MATCH(AH147,'Federal Tax Tables New'!$A$22:$A$29,1),4),INDEX('Federal Tax Tables New'!$A$33:$D$40,MATCH(AH147,'Federal Tax Tables New'!$A$33:$A$40,1),4)),0)))</f>
        <v/>
      </c>
      <c r="AL147" s="51" t="str">
        <f t="shared" si="26"/>
        <v/>
      </c>
      <c r="AM147" s="51" t="str">
        <f>IF(OR(ISBLANK($A147),$A147=""),"",CHOOSE(Z147,INDEX('Employee Register'!Q:Q,MATCH($A147,'Employee Register'!A:A,0))*'Federal Tax Tables New'!$H$5+INDEX('Employee Register'!R:R,MATCH($A147,'Employee Register'!A:A,0))*'Federal Tax Tables New'!$H$6,0))</f>
        <v/>
      </c>
      <c r="AN147" s="51" t="str">
        <f t="shared" si="23"/>
        <v/>
      </c>
      <c r="AO147" s="139" t="str">
        <f>IF(OR(ISBLANK($A147),$A147=""),"",IF(OR(M147=0,AA147=1),0,CHOOSE(Z147,INDEX('Employee Register'!T:T,MATCH($A147,'Employee Register'!A:A,0)),INDEX('Employee Register'!N:N,MATCH($A147,'Employee Register'!A:A,0)))))</f>
        <v/>
      </c>
      <c r="AP147" s="51" t="str">
        <f>IF(OR(ISBLANK($A147),$A147=""),"",CHOOSE(AC147,0,(M147-O147)*Settings!$B$18))</f>
        <v/>
      </c>
      <c r="AQ147" s="84" t="str">
        <f t="shared" si="24"/>
        <v/>
      </c>
      <c r="AS147" s="113"/>
    </row>
    <row r="148" spans="1:45" s="204" customFormat="1" ht="15" customHeight="1" x14ac:dyDescent="0.2">
      <c r="A148" s="82"/>
      <c r="B148" s="50" t="str">
        <f>IF(OR(ISBLANK($A148),$A148=""),"",INDEX('Employee Register'!B:B,MATCH($A148,'Employee Register'!A:A,0),1))</f>
        <v/>
      </c>
      <c r="C148" s="46"/>
      <c r="D148" s="46"/>
      <c r="E148" s="29"/>
      <c r="F148" s="29"/>
      <c r="G148" s="29"/>
      <c r="H148" s="29"/>
      <c r="I148" s="47"/>
      <c r="J148" s="48"/>
      <c r="K148" s="48"/>
      <c r="L148" s="48"/>
      <c r="M148" s="83" t="str">
        <f>IF(OR(ISBLANK($A148),$A148=""),"",SUM($E148:$H148)*INDEX('Employee Register'!G:G,MATCH($A148,'Employee Register'!A:A,0),1)+IF(OR($X148,ISBLANK($X148)),$I148,0)*INDEX('Employee Register'!H:H,MATCH($A148,'Employee Register'!A:A,0),1)+J148)</f>
        <v/>
      </c>
      <c r="N148" s="83" t="str">
        <f>IF(OR(ISBLANK($A148),$A148=""),"",(M148-J148)*INDEX('Employee Register'!U:U,MATCH($A148,'Employee Register'!A:A,0),1))</f>
        <v/>
      </c>
      <c r="O148" s="142" t="str">
        <f>IF(OR(ISBLANK($A148),$A148=""),"",IF(M148=0,0,INDEX('Employee Register'!V:V,MATCH($A148,'Employee Register'!A:A,0),1)))</f>
        <v/>
      </c>
      <c r="P148" s="142" t="str">
        <f>IF(OR(ISBLANK($A148),$A148=""),"",IF(M148=0,0,INDEX('Employee Register'!W:W,MATCH($A148,'Employee Register'!A:A,0),1)+K148))</f>
        <v/>
      </c>
      <c r="Q148" s="83" t="str">
        <f t="shared" si="21"/>
        <v/>
      </c>
      <c r="R148" s="83" t="str">
        <f>IF(OR(ISBLANK($A148),$A148=""),"",INDEX('Employee Register'!Y:Y,MATCH($A148,'Employee Register'!A:A,0))*$Y148)</f>
        <v/>
      </c>
      <c r="S148" s="83" t="str">
        <f>IF(OR(ISBLANK($A148),$A148=""),"",INDEX('Employee Register'!Z:Z,MATCH($A148,'Employee Register'!A:A,0))*$Y148)</f>
        <v/>
      </c>
      <c r="T148" s="83" t="str">
        <f>IF(OR(ISBLANK($A148),$A148=""),"",IF(SUMIF($A$6:$A148,A148,$AP$6:$AP148)&lt;='Federal Tax Tables New'!$N$5,AP148,IF('Federal Tax Tables New'!$N$5-SUMIF($A$6:$A148,A148,$AP$6:$AP148)+AP148&lt;=0,0,'Federal Tax Tables New'!$N$5-SUMIF($A$6:$A148,A148,$AP$6:$AP148)+AP148)))</f>
        <v/>
      </c>
      <c r="U148" s="83" t="str">
        <f>IF(OR(ISBLANK($A148),$A148=""),"",CHOOSE(AC148,0,$M148*Settings!$B$19))</f>
        <v/>
      </c>
      <c r="V148" s="142" t="str">
        <f>IF(OR(ISBLANK($A148),$A148=""),"",IF(M148=0,0,INDEX('Employee Register'!$AA:$AA,MATCH($A148,'Employee Register'!$A:$A,0),1)))</f>
        <v/>
      </c>
      <c r="W148" s="142" t="str">
        <f>IF(OR(ISBLANK($A148),$A148=""),"",IF(M148=0,0,INDEX('Employee Register'!$AB:$AB,MATCH($A148,'Employee Register'!$A:$A,0),1)))</f>
        <v/>
      </c>
      <c r="X148" s="49" t="str">
        <f>IF(OR(ISBLANK($A148),$A148=""),"",INDEX('Employee Register'!I:I,MATCH($A148,'Employee Register'!A:A,0))="No")</f>
        <v/>
      </c>
      <c r="Y148" s="51" t="str">
        <f t="shared" si="25"/>
        <v/>
      </c>
      <c r="Z148" s="49" t="str">
        <f>IF(OR(ISBLANK($A148),$A148=""),"",MATCH(INDEX('Employee Register'!K:K,MATCH($A148,'Employee Register'!A:A,0)),Settings!$A$2:$A$3,0))</f>
        <v/>
      </c>
      <c r="AA148" s="49" t="str">
        <f>IF(OR(ISBLANK($A148),$A148=""),"",CHOOSE(Z148,MATCH(INDEX('Employee Register'!O:O,MATCH($A148,'Employee Register'!A:A,0)),Settings!$A$6:$A$9,0),MATCH(INDEX('Employee Register'!L:L,MATCH($A148,'Employee Register'!A:A,0)),Settings!$A$12:$A$15,0)))</f>
        <v/>
      </c>
      <c r="AB148" s="49" t="str">
        <f>IF(OR(ISBLANK($A148),$A148=""),"",CHOOSE(Z148,MATCH(INDEX('Employee Register'!P:P,MATCH($A148,'Employee Register'!A:A,0)),Settings!$A$22:$A$23,0),0))</f>
        <v/>
      </c>
      <c r="AC148" s="49" t="str">
        <f>IF(OR(ISBLANK($A148),$A148=""),"",MATCH(INDEX('Employee Register'!X:X,MATCH($A148,'Employee Register'!A:A,0)),Settings!$A$26:$A$27,0))</f>
        <v/>
      </c>
      <c r="AD148" s="49" t="str">
        <f>IF(OR(ISBLANK($A148),$A148=""),"",IF(Z148=2,INDEX('Employee Register'!M:M,MATCH($A148,'Employee Register'!A:A,0)),0))</f>
        <v/>
      </c>
      <c r="AE148" s="78" t="str">
        <f>IF(OR(ISBLANK($A148),$A148=""),"",$AD148*INDEX('Federal Tax Tables New'!$B$56:$B$63,MATCH(INDEX('Employee Register'!J:J,MATCH($A148,'Employee Register'!A:A,0)),'Federal Tax Tables New'!$A$56:$A$63,0),1))</f>
        <v/>
      </c>
      <c r="AF148" s="51" t="str">
        <f t="shared" si="22"/>
        <v/>
      </c>
      <c r="AG148" s="49" t="str">
        <f>IF(OR(ISBLANK($A148),$A148=""),"",INDEX('Federal Tax Tables New'!$C$56:$C$63,MATCH(INDEX('Employee Register'!J:J,MATCH($A148,'Employee Register'!A:A,0)),'Federal Tax Tables New'!$A$56:$A$63,0),1))</f>
        <v/>
      </c>
      <c r="AH148" s="139" t="str">
        <f>IF(OR(ISBLANK($A148),$A148=""),"",IF(AF148&lt;CHOOSE(Z148,INDEX('Employee Register'!S:S,MATCH($A148,'Employee Register'!A:A,0)),0),0,AF148*AG148-CHOOSE(Z148,INDEX('Employee Register'!S:S,MATCH($A148,'Employee Register'!A:A,0))*AG148,0)))</f>
        <v/>
      </c>
      <c r="AI148" s="51" t="str">
        <f>IF(OR(ISBLANK($A148),$A148=""),"",MAX(IF($Z148=1,CHOOSE(AB148,CHOOSE(AA148,0,INDEX('Federal Tax Tables New'!$F$33:$I$40,MATCH(AH148,'Federal Tax Tables New'!$F$33:$F$40,1),1),INDEX('Federal Tax Tables New'!$F$22:$I$29,MATCH(AH148,'Federal Tax Tables New'!$F$22:$F$29,1),1),INDEX('Federal Tax Tables New'!$F$44:$I$51,MATCH(AH148,'Federal Tax Tables New'!$F$44:$F$51,1),1)),CHOOSE(AA148,0,INDEX('Federal Tax Tables New'!$K$33:$N$40,MATCH(AH148,'Federal Tax Tables New'!$K$33:$K$40,1),1),INDEX('Federal Tax Tables New'!$K$22:$N$29,MATCH(AH148,'Federal Tax Tables New'!$K$22:$K$29,1),1),INDEX('Federal Tax Tables New'!$K$44:$N$51,MATCH(AH148,'Federal Tax Tables New'!$K$44:$K$51,1),1))),0),IF($Z148=2,CHOOSE(AA148,0,INDEX('Federal Tax Tables New'!$A$33:$D$40,MATCH(AH148,'Federal Tax Tables New'!$A$33:$A$40,1),1),INDEX('Federal Tax Tables New'!$A$22:$D$29,MATCH(AH148,'Federal Tax Tables New'!$A$22:$A$29,1),1),INDEX('Federal Tax Tables New'!$A$33:$D$40,MATCH(AH148,'Federal Tax Tables New'!$A$33:$A$40,1),1)),0)))</f>
        <v/>
      </c>
      <c r="AJ148" s="51" t="str">
        <f>IF(OR(ISBLANK($A148),$A148=""),"",MAX(IF($Z148=1,CHOOSE(AB148,CHOOSE(AA148,0,INDEX('Federal Tax Tables New'!$F$33:$I$40,MATCH(AH148,'Federal Tax Tables New'!$F$33:$F$40,1),3),INDEX('Federal Tax Tables New'!$F$22:$I$29,MATCH(AH148,'Federal Tax Tables New'!$F$22:$F$29,1),3),INDEX('Federal Tax Tables New'!$F$44:$I$51,MATCH(AH148,'Federal Tax Tables New'!$F$44:$F$51,1),3)),CHOOSE(AA148,0,INDEX('Federal Tax Tables New'!$K$33:$N$40,MATCH(AH148,'Federal Tax Tables New'!$K$33:$K$40,1),3),INDEX('Federal Tax Tables New'!$K$22:$N$29,MATCH(AH148,'Federal Tax Tables New'!$K$22:$K$29,1),3),INDEX('Federal Tax Tables New'!$K$44:$N$51,MATCH(AH148,'Federal Tax Tables New'!$K$44:$K$51,1),3))),0),IF($Z148=2,CHOOSE(AA148,0,INDEX('Federal Tax Tables New'!$A$33:$D$40,MATCH(AH148,'Federal Tax Tables New'!$A$33:$A$40,1),3),INDEX('Federal Tax Tables New'!$A$22:$D$29,MATCH(AH148,'Federal Tax Tables New'!$A$22:$A$29,1),3),INDEX('Federal Tax Tables New'!$A$33:$D$40,MATCH(AH148,'Federal Tax Tables New'!$A$33:$A$40,1),3)),0)))</f>
        <v/>
      </c>
      <c r="AK148" s="79" t="str">
        <f>IF(OR(ISBLANK($A148),$A148=""),"",MAX(IF($Z148=1,CHOOSE(AB148,CHOOSE(AA148,0,INDEX('Federal Tax Tables New'!$F$33:$I$40,MATCH(AH148,'Federal Tax Tables New'!$F$33:$F$40,1),4),INDEX('Federal Tax Tables New'!$F$22:$I$29,MATCH(AH148,'Federal Tax Tables New'!$F$22:$F$29,1),4),INDEX('Federal Tax Tables New'!$F$44:$I$51,MATCH(AH148,'Federal Tax Tables New'!$F$44:$F$51,1),4)),CHOOSE(AA148,0,INDEX('Federal Tax Tables New'!$K$33:$N$40,MATCH(AH148,'Federal Tax Tables New'!$K$33:$K$40,1),4),INDEX('Federal Tax Tables New'!$K$22:$N$29,MATCH(AH148,'Federal Tax Tables New'!$K$22:$K$29,1),4),INDEX('Federal Tax Tables New'!$K$44:$N$51,MATCH(AH148,'Federal Tax Tables New'!$K$44:$K$51,1),4))),0),IF($Z148=2,CHOOSE(AA148,0,INDEX('Federal Tax Tables New'!$A$33:$D$40,MATCH(AH148,'Federal Tax Tables New'!$A$33:$A$40,1),4),INDEX('Federal Tax Tables New'!$A$22:$D$29,MATCH(AH148,'Federal Tax Tables New'!$A$22:$A$29,1),4),INDEX('Federal Tax Tables New'!$A$33:$D$40,MATCH(AH148,'Federal Tax Tables New'!$A$33:$A$40,1),4)),0)))</f>
        <v/>
      </c>
      <c r="AL148" s="51" t="str">
        <f t="shared" si="26"/>
        <v/>
      </c>
      <c r="AM148" s="51" t="str">
        <f>IF(OR(ISBLANK($A148),$A148=""),"",CHOOSE(Z148,INDEX('Employee Register'!Q:Q,MATCH($A148,'Employee Register'!A:A,0))*'Federal Tax Tables New'!$H$5+INDEX('Employee Register'!R:R,MATCH($A148,'Employee Register'!A:A,0))*'Federal Tax Tables New'!$H$6,0))</f>
        <v/>
      </c>
      <c r="AN148" s="51" t="str">
        <f t="shared" si="23"/>
        <v/>
      </c>
      <c r="AO148" s="139" t="str">
        <f>IF(OR(ISBLANK($A148),$A148=""),"",IF(OR(M148=0,AA148=1),0,CHOOSE(Z148,INDEX('Employee Register'!T:T,MATCH($A148,'Employee Register'!A:A,0)),INDEX('Employee Register'!N:N,MATCH($A148,'Employee Register'!A:A,0)))))</f>
        <v/>
      </c>
      <c r="AP148" s="51" t="str">
        <f>IF(OR(ISBLANK($A148),$A148=""),"",CHOOSE(AC148,0,(M148-O148)*Settings!$B$18))</f>
        <v/>
      </c>
      <c r="AQ148" s="84" t="str">
        <f t="shared" si="24"/>
        <v/>
      </c>
      <c r="AS148" s="113"/>
    </row>
    <row r="149" spans="1:45" s="204" customFormat="1" ht="15" customHeight="1" x14ac:dyDescent="0.2">
      <c r="A149" s="82"/>
      <c r="B149" s="50" t="str">
        <f>IF(OR(ISBLANK($A149),$A149=""),"",INDEX('Employee Register'!B:B,MATCH($A149,'Employee Register'!A:A,0),1))</f>
        <v/>
      </c>
      <c r="C149" s="46"/>
      <c r="D149" s="46"/>
      <c r="E149" s="29"/>
      <c r="F149" s="29"/>
      <c r="G149" s="29"/>
      <c r="H149" s="29"/>
      <c r="I149" s="47"/>
      <c r="J149" s="48"/>
      <c r="K149" s="48"/>
      <c r="L149" s="48"/>
      <c r="M149" s="83" t="str">
        <f>IF(OR(ISBLANK($A149),$A149=""),"",SUM($E149:$H149)*INDEX('Employee Register'!G:G,MATCH($A149,'Employee Register'!A:A,0),1)+IF(OR($X149,ISBLANK($X149)),$I149,0)*INDEX('Employee Register'!H:H,MATCH($A149,'Employee Register'!A:A,0),1)+J149)</f>
        <v/>
      </c>
      <c r="N149" s="83" t="str">
        <f>IF(OR(ISBLANK($A149),$A149=""),"",(M149-J149)*INDEX('Employee Register'!U:U,MATCH($A149,'Employee Register'!A:A,0),1))</f>
        <v/>
      </c>
      <c r="O149" s="142" t="str">
        <f>IF(OR(ISBLANK($A149),$A149=""),"",IF(M149=0,0,INDEX('Employee Register'!V:V,MATCH($A149,'Employee Register'!A:A,0),1)))</f>
        <v/>
      </c>
      <c r="P149" s="142" t="str">
        <f>IF(OR(ISBLANK($A149),$A149=""),"",IF(M149=0,0,INDEX('Employee Register'!W:W,MATCH($A149,'Employee Register'!A:A,0),1)+K149))</f>
        <v/>
      </c>
      <c r="Q149" s="83" t="str">
        <f t="shared" si="21"/>
        <v/>
      </c>
      <c r="R149" s="83" t="str">
        <f>IF(OR(ISBLANK($A149),$A149=""),"",INDEX('Employee Register'!Y:Y,MATCH($A149,'Employee Register'!A:A,0))*$Y149)</f>
        <v/>
      </c>
      <c r="S149" s="83" t="str">
        <f>IF(OR(ISBLANK($A149),$A149=""),"",INDEX('Employee Register'!Z:Z,MATCH($A149,'Employee Register'!A:A,0))*$Y149)</f>
        <v/>
      </c>
      <c r="T149" s="83" t="str">
        <f>IF(OR(ISBLANK($A149),$A149=""),"",IF(SUMIF($A$6:$A149,A149,$AP$6:$AP149)&lt;='Federal Tax Tables New'!$N$5,AP149,IF('Federal Tax Tables New'!$N$5-SUMIF($A$6:$A149,A149,$AP$6:$AP149)+AP149&lt;=0,0,'Federal Tax Tables New'!$N$5-SUMIF($A$6:$A149,A149,$AP$6:$AP149)+AP149)))</f>
        <v/>
      </c>
      <c r="U149" s="83" t="str">
        <f>IF(OR(ISBLANK($A149),$A149=""),"",CHOOSE(AC149,0,$M149*Settings!$B$19))</f>
        <v/>
      </c>
      <c r="V149" s="142" t="str">
        <f>IF(OR(ISBLANK($A149),$A149=""),"",IF(M149=0,0,INDEX('Employee Register'!$AA:$AA,MATCH($A149,'Employee Register'!$A:$A,0),1)))</f>
        <v/>
      </c>
      <c r="W149" s="142" t="str">
        <f>IF(OR(ISBLANK($A149),$A149=""),"",IF(M149=0,0,INDEX('Employee Register'!$AB:$AB,MATCH($A149,'Employee Register'!$A:$A,0),1)))</f>
        <v/>
      </c>
      <c r="X149" s="49" t="str">
        <f>IF(OR(ISBLANK($A149),$A149=""),"",INDEX('Employee Register'!I:I,MATCH($A149,'Employee Register'!A:A,0))="No")</f>
        <v/>
      </c>
      <c r="Y149" s="51" t="str">
        <f t="shared" si="25"/>
        <v/>
      </c>
      <c r="Z149" s="49" t="str">
        <f>IF(OR(ISBLANK($A149),$A149=""),"",MATCH(INDEX('Employee Register'!K:K,MATCH($A149,'Employee Register'!A:A,0)),Settings!$A$2:$A$3,0))</f>
        <v/>
      </c>
      <c r="AA149" s="49" t="str">
        <f>IF(OR(ISBLANK($A149),$A149=""),"",CHOOSE(Z149,MATCH(INDEX('Employee Register'!O:O,MATCH($A149,'Employee Register'!A:A,0)),Settings!$A$6:$A$9,0),MATCH(INDEX('Employee Register'!L:L,MATCH($A149,'Employee Register'!A:A,0)),Settings!$A$12:$A$15,0)))</f>
        <v/>
      </c>
      <c r="AB149" s="49" t="str">
        <f>IF(OR(ISBLANK($A149),$A149=""),"",CHOOSE(Z149,MATCH(INDEX('Employee Register'!P:P,MATCH($A149,'Employee Register'!A:A,0)),Settings!$A$22:$A$23,0),0))</f>
        <v/>
      </c>
      <c r="AC149" s="49" t="str">
        <f>IF(OR(ISBLANK($A149),$A149=""),"",MATCH(INDEX('Employee Register'!X:X,MATCH($A149,'Employee Register'!A:A,0)),Settings!$A$26:$A$27,0))</f>
        <v/>
      </c>
      <c r="AD149" s="49" t="str">
        <f>IF(OR(ISBLANK($A149),$A149=""),"",IF(Z149=2,INDEX('Employee Register'!M:M,MATCH($A149,'Employee Register'!A:A,0)),0))</f>
        <v/>
      </c>
      <c r="AE149" s="78" t="str">
        <f>IF(OR(ISBLANK($A149),$A149=""),"",$AD149*INDEX('Federal Tax Tables New'!$B$56:$B$63,MATCH(INDEX('Employee Register'!J:J,MATCH($A149,'Employee Register'!A:A,0)),'Federal Tax Tables New'!$A$56:$A$63,0),1))</f>
        <v/>
      </c>
      <c r="AF149" s="51" t="str">
        <f t="shared" si="22"/>
        <v/>
      </c>
      <c r="AG149" s="49" t="str">
        <f>IF(OR(ISBLANK($A149),$A149=""),"",INDEX('Federal Tax Tables New'!$C$56:$C$63,MATCH(INDEX('Employee Register'!J:J,MATCH($A149,'Employee Register'!A:A,0)),'Federal Tax Tables New'!$A$56:$A$63,0),1))</f>
        <v/>
      </c>
      <c r="AH149" s="139" t="str">
        <f>IF(OR(ISBLANK($A149),$A149=""),"",IF(AF149&lt;CHOOSE(Z149,INDEX('Employee Register'!S:S,MATCH($A149,'Employee Register'!A:A,0)),0),0,AF149*AG149-CHOOSE(Z149,INDEX('Employee Register'!S:S,MATCH($A149,'Employee Register'!A:A,0))*AG149,0)))</f>
        <v/>
      </c>
      <c r="AI149" s="51" t="str">
        <f>IF(OR(ISBLANK($A149),$A149=""),"",MAX(IF($Z149=1,CHOOSE(AB149,CHOOSE(AA149,0,INDEX('Federal Tax Tables New'!$F$33:$I$40,MATCH(AH149,'Federal Tax Tables New'!$F$33:$F$40,1),1),INDEX('Federal Tax Tables New'!$F$22:$I$29,MATCH(AH149,'Federal Tax Tables New'!$F$22:$F$29,1),1),INDEX('Federal Tax Tables New'!$F$44:$I$51,MATCH(AH149,'Federal Tax Tables New'!$F$44:$F$51,1),1)),CHOOSE(AA149,0,INDEX('Federal Tax Tables New'!$K$33:$N$40,MATCH(AH149,'Federal Tax Tables New'!$K$33:$K$40,1),1),INDEX('Federal Tax Tables New'!$K$22:$N$29,MATCH(AH149,'Federal Tax Tables New'!$K$22:$K$29,1),1),INDEX('Federal Tax Tables New'!$K$44:$N$51,MATCH(AH149,'Federal Tax Tables New'!$K$44:$K$51,1),1))),0),IF($Z149=2,CHOOSE(AA149,0,INDEX('Federal Tax Tables New'!$A$33:$D$40,MATCH(AH149,'Federal Tax Tables New'!$A$33:$A$40,1),1),INDEX('Federal Tax Tables New'!$A$22:$D$29,MATCH(AH149,'Federal Tax Tables New'!$A$22:$A$29,1),1),INDEX('Federal Tax Tables New'!$A$33:$D$40,MATCH(AH149,'Federal Tax Tables New'!$A$33:$A$40,1),1)),0)))</f>
        <v/>
      </c>
      <c r="AJ149" s="51" t="str">
        <f>IF(OR(ISBLANK($A149),$A149=""),"",MAX(IF($Z149=1,CHOOSE(AB149,CHOOSE(AA149,0,INDEX('Federal Tax Tables New'!$F$33:$I$40,MATCH(AH149,'Federal Tax Tables New'!$F$33:$F$40,1),3),INDEX('Federal Tax Tables New'!$F$22:$I$29,MATCH(AH149,'Federal Tax Tables New'!$F$22:$F$29,1),3),INDEX('Federal Tax Tables New'!$F$44:$I$51,MATCH(AH149,'Federal Tax Tables New'!$F$44:$F$51,1),3)),CHOOSE(AA149,0,INDEX('Federal Tax Tables New'!$K$33:$N$40,MATCH(AH149,'Federal Tax Tables New'!$K$33:$K$40,1),3),INDEX('Federal Tax Tables New'!$K$22:$N$29,MATCH(AH149,'Federal Tax Tables New'!$K$22:$K$29,1),3),INDEX('Federal Tax Tables New'!$K$44:$N$51,MATCH(AH149,'Federal Tax Tables New'!$K$44:$K$51,1),3))),0),IF($Z149=2,CHOOSE(AA149,0,INDEX('Federal Tax Tables New'!$A$33:$D$40,MATCH(AH149,'Federal Tax Tables New'!$A$33:$A$40,1),3),INDEX('Federal Tax Tables New'!$A$22:$D$29,MATCH(AH149,'Federal Tax Tables New'!$A$22:$A$29,1),3),INDEX('Federal Tax Tables New'!$A$33:$D$40,MATCH(AH149,'Federal Tax Tables New'!$A$33:$A$40,1),3)),0)))</f>
        <v/>
      </c>
      <c r="AK149" s="79" t="str">
        <f>IF(OR(ISBLANK($A149),$A149=""),"",MAX(IF($Z149=1,CHOOSE(AB149,CHOOSE(AA149,0,INDEX('Federal Tax Tables New'!$F$33:$I$40,MATCH(AH149,'Federal Tax Tables New'!$F$33:$F$40,1),4),INDEX('Federal Tax Tables New'!$F$22:$I$29,MATCH(AH149,'Federal Tax Tables New'!$F$22:$F$29,1),4),INDEX('Federal Tax Tables New'!$F$44:$I$51,MATCH(AH149,'Federal Tax Tables New'!$F$44:$F$51,1),4)),CHOOSE(AA149,0,INDEX('Federal Tax Tables New'!$K$33:$N$40,MATCH(AH149,'Federal Tax Tables New'!$K$33:$K$40,1),4),INDEX('Federal Tax Tables New'!$K$22:$N$29,MATCH(AH149,'Federal Tax Tables New'!$K$22:$K$29,1),4),INDEX('Federal Tax Tables New'!$K$44:$N$51,MATCH(AH149,'Federal Tax Tables New'!$K$44:$K$51,1),4))),0),IF($Z149=2,CHOOSE(AA149,0,INDEX('Federal Tax Tables New'!$A$33:$D$40,MATCH(AH149,'Federal Tax Tables New'!$A$33:$A$40,1),4),INDEX('Federal Tax Tables New'!$A$22:$D$29,MATCH(AH149,'Federal Tax Tables New'!$A$22:$A$29,1),4),INDEX('Federal Tax Tables New'!$A$33:$D$40,MATCH(AH149,'Federal Tax Tables New'!$A$33:$A$40,1),4)),0)))</f>
        <v/>
      </c>
      <c r="AL149" s="51" t="str">
        <f t="shared" si="26"/>
        <v/>
      </c>
      <c r="AM149" s="51" t="str">
        <f>IF(OR(ISBLANK($A149),$A149=""),"",CHOOSE(Z149,INDEX('Employee Register'!Q:Q,MATCH($A149,'Employee Register'!A:A,0))*'Federal Tax Tables New'!$H$5+INDEX('Employee Register'!R:R,MATCH($A149,'Employee Register'!A:A,0))*'Federal Tax Tables New'!$H$6,0))</f>
        <v/>
      </c>
      <c r="AN149" s="51" t="str">
        <f t="shared" si="23"/>
        <v/>
      </c>
      <c r="AO149" s="139" t="str">
        <f>IF(OR(ISBLANK($A149),$A149=""),"",IF(OR(M149=0,AA149=1),0,CHOOSE(Z149,INDEX('Employee Register'!T:T,MATCH($A149,'Employee Register'!A:A,0)),INDEX('Employee Register'!N:N,MATCH($A149,'Employee Register'!A:A,0)))))</f>
        <v/>
      </c>
      <c r="AP149" s="51" t="str">
        <f>IF(OR(ISBLANK($A149),$A149=""),"",CHOOSE(AC149,0,(M149-O149)*Settings!$B$18))</f>
        <v/>
      </c>
      <c r="AQ149" s="84" t="str">
        <f t="shared" si="24"/>
        <v/>
      </c>
      <c r="AS149" s="113"/>
    </row>
    <row r="150" spans="1:45" s="204" customFormat="1" ht="15" customHeight="1" x14ac:dyDescent="0.2">
      <c r="A150" s="82"/>
      <c r="B150" s="50" t="str">
        <f>IF(OR(ISBLANK($A150),$A150=""),"",INDEX('Employee Register'!B:B,MATCH($A150,'Employee Register'!A:A,0),1))</f>
        <v/>
      </c>
      <c r="C150" s="46"/>
      <c r="D150" s="46"/>
      <c r="E150" s="29"/>
      <c r="F150" s="29"/>
      <c r="G150" s="29"/>
      <c r="H150" s="29"/>
      <c r="I150" s="47"/>
      <c r="J150" s="48"/>
      <c r="K150" s="48"/>
      <c r="L150" s="48"/>
      <c r="M150" s="83" t="str">
        <f>IF(OR(ISBLANK($A150),$A150=""),"",SUM($E150:$H150)*INDEX('Employee Register'!G:G,MATCH($A150,'Employee Register'!A:A,0),1)+IF(OR($X150,ISBLANK($X150)),$I150,0)*INDEX('Employee Register'!H:H,MATCH($A150,'Employee Register'!A:A,0),1)+J150)</f>
        <v/>
      </c>
      <c r="N150" s="83" t="str">
        <f>IF(OR(ISBLANK($A150),$A150=""),"",(M150-J150)*INDEX('Employee Register'!U:U,MATCH($A150,'Employee Register'!A:A,0),1))</f>
        <v/>
      </c>
      <c r="O150" s="142" t="str">
        <f>IF(OR(ISBLANK($A150),$A150=""),"",IF(M150=0,0,INDEX('Employee Register'!V:V,MATCH($A150,'Employee Register'!A:A,0),1)))</f>
        <v/>
      </c>
      <c r="P150" s="142" t="str">
        <f>IF(OR(ISBLANK($A150),$A150=""),"",IF(M150=0,0,INDEX('Employee Register'!W:W,MATCH($A150,'Employee Register'!A:A,0),1)+K150))</f>
        <v/>
      </c>
      <c r="Q150" s="83" t="str">
        <f t="shared" si="21"/>
        <v/>
      </c>
      <c r="R150" s="83" t="str">
        <f>IF(OR(ISBLANK($A150),$A150=""),"",INDEX('Employee Register'!Y:Y,MATCH($A150,'Employee Register'!A:A,0))*$Y150)</f>
        <v/>
      </c>
      <c r="S150" s="83" t="str">
        <f>IF(OR(ISBLANK($A150),$A150=""),"",INDEX('Employee Register'!Z:Z,MATCH($A150,'Employee Register'!A:A,0))*$Y150)</f>
        <v/>
      </c>
      <c r="T150" s="83" t="str">
        <f>IF(OR(ISBLANK($A150),$A150=""),"",IF(SUMIF($A$6:$A150,A150,$AP$6:$AP150)&lt;='Federal Tax Tables New'!$N$5,AP150,IF('Federal Tax Tables New'!$N$5-SUMIF($A$6:$A150,A150,$AP$6:$AP150)+AP150&lt;=0,0,'Federal Tax Tables New'!$N$5-SUMIF($A$6:$A150,A150,$AP$6:$AP150)+AP150)))</f>
        <v/>
      </c>
      <c r="U150" s="83" t="str">
        <f>IF(OR(ISBLANK($A150),$A150=""),"",CHOOSE(AC150,0,$M150*Settings!$B$19))</f>
        <v/>
      </c>
      <c r="V150" s="142" t="str">
        <f>IF(OR(ISBLANK($A150),$A150=""),"",IF(M150=0,0,INDEX('Employee Register'!$AA:$AA,MATCH($A150,'Employee Register'!$A:$A,0),1)))</f>
        <v/>
      </c>
      <c r="W150" s="142" t="str">
        <f>IF(OR(ISBLANK($A150),$A150=""),"",IF(M150=0,0,INDEX('Employee Register'!$AB:$AB,MATCH($A150,'Employee Register'!$A:$A,0),1)))</f>
        <v/>
      </c>
      <c r="X150" s="49" t="str">
        <f>IF(OR(ISBLANK($A150),$A150=""),"",INDEX('Employee Register'!I:I,MATCH($A150,'Employee Register'!A:A,0))="No")</f>
        <v/>
      </c>
      <c r="Y150" s="51" t="str">
        <f t="shared" si="25"/>
        <v/>
      </c>
      <c r="Z150" s="49" t="str">
        <f>IF(OR(ISBLANK($A150),$A150=""),"",MATCH(INDEX('Employee Register'!K:K,MATCH($A150,'Employee Register'!A:A,0)),Settings!$A$2:$A$3,0))</f>
        <v/>
      </c>
      <c r="AA150" s="49" t="str">
        <f>IF(OR(ISBLANK($A150),$A150=""),"",CHOOSE(Z150,MATCH(INDEX('Employee Register'!O:O,MATCH($A150,'Employee Register'!A:A,0)),Settings!$A$6:$A$9,0),MATCH(INDEX('Employee Register'!L:L,MATCH($A150,'Employee Register'!A:A,0)),Settings!$A$12:$A$15,0)))</f>
        <v/>
      </c>
      <c r="AB150" s="49" t="str">
        <f>IF(OR(ISBLANK($A150),$A150=""),"",CHOOSE(Z150,MATCH(INDEX('Employee Register'!P:P,MATCH($A150,'Employee Register'!A:A,0)),Settings!$A$22:$A$23,0),0))</f>
        <v/>
      </c>
      <c r="AC150" s="49" t="str">
        <f>IF(OR(ISBLANK($A150),$A150=""),"",MATCH(INDEX('Employee Register'!X:X,MATCH($A150,'Employee Register'!A:A,0)),Settings!$A$26:$A$27,0))</f>
        <v/>
      </c>
      <c r="AD150" s="49" t="str">
        <f>IF(OR(ISBLANK($A150),$A150=""),"",IF(Z150=2,INDEX('Employee Register'!M:M,MATCH($A150,'Employee Register'!A:A,0)),0))</f>
        <v/>
      </c>
      <c r="AE150" s="78" t="str">
        <f>IF(OR(ISBLANK($A150),$A150=""),"",$AD150*INDEX('Federal Tax Tables New'!$B$56:$B$63,MATCH(INDEX('Employee Register'!J:J,MATCH($A150,'Employee Register'!A:A,0)),'Federal Tax Tables New'!$A$56:$A$63,0),1))</f>
        <v/>
      </c>
      <c r="AF150" s="51" t="str">
        <f t="shared" si="22"/>
        <v/>
      </c>
      <c r="AG150" s="49" t="str">
        <f>IF(OR(ISBLANK($A150),$A150=""),"",INDEX('Federal Tax Tables New'!$C$56:$C$63,MATCH(INDEX('Employee Register'!J:J,MATCH($A150,'Employee Register'!A:A,0)),'Federal Tax Tables New'!$A$56:$A$63,0),1))</f>
        <v/>
      </c>
      <c r="AH150" s="139" t="str">
        <f>IF(OR(ISBLANK($A150),$A150=""),"",IF(AF150&lt;CHOOSE(Z150,INDEX('Employee Register'!S:S,MATCH($A150,'Employee Register'!A:A,0)),0),0,AF150*AG150-CHOOSE(Z150,INDEX('Employee Register'!S:S,MATCH($A150,'Employee Register'!A:A,0))*AG150,0)))</f>
        <v/>
      </c>
      <c r="AI150" s="51" t="str">
        <f>IF(OR(ISBLANK($A150),$A150=""),"",MAX(IF($Z150=1,CHOOSE(AB150,CHOOSE(AA150,0,INDEX('Federal Tax Tables New'!$F$33:$I$40,MATCH(AH150,'Federal Tax Tables New'!$F$33:$F$40,1),1),INDEX('Federal Tax Tables New'!$F$22:$I$29,MATCH(AH150,'Federal Tax Tables New'!$F$22:$F$29,1),1),INDEX('Federal Tax Tables New'!$F$44:$I$51,MATCH(AH150,'Federal Tax Tables New'!$F$44:$F$51,1),1)),CHOOSE(AA150,0,INDEX('Federal Tax Tables New'!$K$33:$N$40,MATCH(AH150,'Federal Tax Tables New'!$K$33:$K$40,1),1),INDEX('Federal Tax Tables New'!$K$22:$N$29,MATCH(AH150,'Federal Tax Tables New'!$K$22:$K$29,1),1),INDEX('Federal Tax Tables New'!$K$44:$N$51,MATCH(AH150,'Federal Tax Tables New'!$K$44:$K$51,1),1))),0),IF($Z150=2,CHOOSE(AA150,0,INDEX('Federal Tax Tables New'!$A$33:$D$40,MATCH(AH150,'Federal Tax Tables New'!$A$33:$A$40,1),1),INDEX('Federal Tax Tables New'!$A$22:$D$29,MATCH(AH150,'Federal Tax Tables New'!$A$22:$A$29,1),1),INDEX('Federal Tax Tables New'!$A$33:$D$40,MATCH(AH150,'Federal Tax Tables New'!$A$33:$A$40,1),1)),0)))</f>
        <v/>
      </c>
      <c r="AJ150" s="51" t="str">
        <f>IF(OR(ISBLANK($A150),$A150=""),"",MAX(IF($Z150=1,CHOOSE(AB150,CHOOSE(AA150,0,INDEX('Federal Tax Tables New'!$F$33:$I$40,MATCH(AH150,'Federal Tax Tables New'!$F$33:$F$40,1),3),INDEX('Federal Tax Tables New'!$F$22:$I$29,MATCH(AH150,'Federal Tax Tables New'!$F$22:$F$29,1),3),INDEX('Federal Tax Tables New'!$F$44:$I$51,MATCH(AH150,'Federal Tax Tables New'!$F$44:$F$51,1),3)),CHOOSE(AA150,0,INDEX('Federal Tax Tables New'!$K$33:$N$40,MATCH(AH150,'Federal Tax Tables New'!$K$33:$K$40,1),3),INDEX('Federal Tax Tables New'!$K$22:$N$29,MATCH(AH150,'Federal Tax Tables New'!$K$22:$K$29,1),3),INDEX('Federal Tax Tables New'!$K$44:$N$51,MATCH(AH150,'Federal Tax Tables New'!$K$44:$K$51,1),3))),0),IF($Z150=2,CHOOSE(AA150,0,INDEX('Federal Tax Tables New'!$A$33:$D$40,MATCH(AH150,'Federal Tax Tables New'!$A$33:$A$40,1),3),INDEX('Federal Tax Tables New'!$A$22:$D$29,MATCH(AH150,'Federal Tax Tables New'!$A$22:$A$29,1),3),INDEX('Federal Tax Tables New'!$A$33:$D$40,MATCH(AH150,'Federal Tax Tables New'!$A$33:$A$40,1),3)),0)))</f>
        <v/>
      </c>
      <c r="AK150" s="79" t="str">
        <f>IF(OR(ISBLANK($A150),$A150=""),"",MAX(IF($Z150=1,CHOOSE(AB150,CHOOSE(AA150,0,INDEX('Federal Tax Tables New'!$F$33:$I$40,MATCH(AH150,'Federal Tax Tables New'!$F$33:$F$40,1),4),INDEX('Federal Tax Tables New'!$F$22:$I$29,MATCH(AH150,'Federal Tax Tables New'!$F$22:$F$29,1),4),INDEX('Federal Tax Tables New'!$F$44:$I$51,MATCH(AH150,'Federal Tax Tables New'!$F$44:$F$51,1),4)),CHOOSE(AA150,0,INDEX('Federal Tax Tables New'!$K$33:$N$40,MATCH(AH150,'Federal Tax Tables New'!$K$33:$K$40,1),4),INDEX('Federal Tax Tables New'!$K$22:$N$29,MATCH(AH150,'Federal Tax Tables New'!$K$22:$K$29,1),4),INDEX('Federal Tax Tables New'!$K$44:$N$51,MATCH(AH150,'Federal Tax Tables New'!$K$44:$K$51,1),4))),0),IF($Z150=2,CHOOSE(AA150,0,INDEX('Federal Tax Tables New'!$A$33:$D$40,MATCH(AH150,'Federal Tax Tables New'!$A$33:$A$40,1),4),INDEX('Federal Tax Tables New'!$A$22:$D$29,MATCH(AH150,'Federal Tax Tables New'!$A$22:$A$29,1),4),INDEX('Federal Tax Tables New'!$A$33:$D$40,MATCH(AH150,'Federal Tax Tables New'!$A$33:$A$40,1),4)),0)))</f>
        <v/>
      </c>
      <c r="AL150" s="51" t="str">
        <f t="shared" si="26"/>
        <v/>
      </c>
      <c r="AM150" s="51" t="str">
        <f>IF(OR(ISBLANK($A150),$A150=""),"",CHOOSE(Z150,INDEX('Employee Register'!Q:Q,MATCH($A150,'Employee Register'!A:A,0))*'Federal Tax Tables New'!$H$5+INDEX('Employee Register'!R:R,MATCH($A150,'Employee Register'!A:A,0))*'Federal Tax Tables New'!$H$6,0))</f>
        <v/>
      </c>
      <c r="AN150" s="51" t="str">
        <f t="shared" si="23"/>
        <v/>
      </c>
      <c r="AO150" s="139" t="str">
        <f>IF(OR(ISBLANK($A150),$A150=""),"",IF(OR(M150=0,AA150=1),0,CHOOSE(Z150,INDEX('Employee Register'!T:T,MATCH($A150,'Employee Register'!A:A,0)),INDEX('Employee Register'!N:N,MATCH($A150,'Employee Register'!A:A,0)))))</f>
        <v/>
      </c>
      <c r="AP150" s="51" t="str">
        <f>IF(OR(ISBLANK($A150),$A150=""),"",CHOOSE(AC150,0,(M150-O150)*Settings!$B$18))</f>
        <v/>
      </c>
      <c r="AQ150" s="84" t="str">
        <f t="shared" si="24"/>
        <v/>
      </c>
      <c r="AS150" s="113"/>
    </row>
    <row r="151" spans="1:45" s="204" customFormat="1" ht="15" customHeight="1" x14ac:dyDescent="0.2">
      <c r="A151" s="82"/>
      <c r="B151" s="50" t="str">
        <f>IF(OR(ISBLANK($A151),$A151=""),"",INDEX('Employee Register'!B:B,MATCH($A151,'Employee Register'!A:A,0),1))</f>
        <v/>
      </c>
      <c r="C151" s="46"/>
      <c r="D151" s="46"/>
      <c r="E151" s="29"/>
      <c r="F151" s="29"/>
      <c r="G151" s="29"/>
      <c r="H151" s="29"/>
      <c r="I151" s="47"/>
      <c r="J151" s="48"/>
      <c r="K151" s="48"/>
      <c r="L151" s="48"/>
      <c r="M151" s="83" t="str">
        <f>IF(OR(ISBLANK($A151),$A151=""),"",SUM($E151:$H151)*INDEX('Employee Register'!G:G,MATCH($A151,'Employee Register'!A:A,0),1)+IF(OR($X151,ISBLANK($X151)),$I151,0)*INDEX('Employee Register'!H:H,MATCH($A151,'Employee Register'!A:A,0),1)+J151)</f>
        <v/>
      </c>
      <c r="N151" s="83" t="str">
        <f>IF(OR(ISBLANK($A151),$A151=""),"",(M151-J151)*INDEX('Employee Register'!U:U,MATCH($A151,'Employee Register'!A:A,0),1))</f>
        <v/>
      </c>
      <c r="O151" s="142" t="str">
        <f>IF(OR(ISBLANK($A151),$A151=""),"",IF(M151=0,0,INDEX('Employee Register'!V:V,MATCH($A151,'Employee Register'!A:A,0),1)))</f>
        <v/>
      </c>
      <c r="P151" s="142" t="str">
        <f>IF(OR(ISBLANK($A151),$A151=""),"",IF(M151=0,0,INDEX('Employee Register'!W:W,MATCH($A151,'Employee Register'!A:A,0),1)+K151))</f>
        <v/>
      </c>
      <c r="Q151" s="83" t="str">
        <f t="shared" si="21"/>
        <v/>
      </c>
      <c r="R151" s="83" t="str">
        <f>IF(OR(ISBLANK($A151),$A151=""),"",INDEX('Employee Register'!Y:Y,MATCH($A151,'Employee Register'!A:A,0))*$Y151)</f>
        <v/>
      </c>
      <c r="S151" s="83" t="str">
        <f>IF(OR(ISBLANK($A151),$A151=""),"",INDEX('Employee Register'!Z:Z,MATCH($A151,'Employee Register'!A:A,0))*$Y151)</f>
        <v/>
      </c>
      <c r="T151" s="83" t="str">
        <f>IF(OR(ISBLANK($A151),$A151=""),"",IF(SUMIF($A$6:$A151,A151,$AP$6:$AP151)&lt;='Federal Tax Tables New'!$N$5,AP151,IF('Federal Tax Tables New'!$N$5-SUMIF($A$6:$A151,A151,$AP$6:$AP151)+AP151&lt;=0,0,'Federal Tax Tables New'!$N$5-SUMIF($A$6:$A151,A151,$AP$6:$AP151)+AP151)))</f>
        <v/>
      </c>
      <c r="U151" s="83" t="str">
        <f>IF(OR(ISBLANK($A151),$A151=""),"",CHOOSE(AC151,0,$M151*Settings!$B$19))</f>
        <v/>
      </c>
      <c r="V151" s="142" t="str">
        <f>IF(OR(ISBLANK($A151),$A151=""),"",IF(M151=0,0,INDEX('Employee Register'!$AA:$AA,MATCH($A151,'Employee Register'!$A:$A,0),1)))</f>
        <v/>
      </c>
      <c r="W151" s="142" t="str">
        <f>IF(OR(ISBLANK($A151),$A151=""),"",IF(M151=0,0,INDEX('Employee Register'!$AB:$AB,MATCH($A151,'Employee Register'!$A:$A,0),1)))</f>
        <v/>
      </c>
      <c r="X151" s="49" t="str">
        <f>IF(OR(ISBLANK($A151),$A151=""),"",INDEX('Employee Register'!I:I,MATCH($A151,'Employee Register'!A:A,0))="No")</f>
        <v/>
      </c>
      <c r="Y151" s="51" t="str">
        <f t="shared" si="25"/>
        <v/>
      </c>
      <c r="Z151" s="49" t="str">
        <f>IF(OR(ISBLANK($A151),$A151=""),"",MATCH(INDEX('Employee Register'!K:K,MATCH($A151,'Employee Register'!A:A,0)),Settings!$A$2:$A$3,0))</f>
        <v/>
      </c>
      <c r="AA151" s="49" t="str">
        <f>IF(OR(ISBLANK($A151),$A151=""),"",CHOOSE(Z151,MATCH(INDEX('Employee Register'!O:O,MATCH($A151,'Employee Register'!A:A,0)),Settings!$A$6:$A$9,0),MATCH(INDEX('Employee Register'!L:L,MATCH($A151,'Employee Register'!A:A,0)),Settings!$A$12:$A$15,0)))</f>
        <v/>
      </c>
      <c r="AB151" s="49" t="str">
        <f>IF(OR(ISBLANK($A151),$A151=""),"",CHOOSE(Z151,MATCH(INDEX('Employee Register'!P:P,MATCH($A151,'Employee Register'!A:A,0)),Settings!$A$22:$A$23,0),0))</f>
        <v/>
      </c>
      <c r="AC151" s="49" t="str">
        <f>IF(OR(ISBLANK($A151),$A151=""),"",MATCH(INDEX('Employee Register'!X:X,MATCH($A151,'Employee Register'!A:A,0)),Settings!$A$26:$A$27,0))</f>
        <v/>
      </c>
      <c r="AD151" s="49" t="str">
        <f>IF(OR(ISBLANK($A151),$A151=""),"",IF(Z151=2,INDEX('Employee Register'!M:M,MATCH($A151,'Employee Register'!A:A,0)),0))</f>
        <v/>
      </c>
      <c r="AE151" s="78" t="str">
        <f>IF(OR(ISBLANK($A151),$A151=""),"",$AD151*INDEX('Federal Tax Tables New'!$B$56:$B$63,MATCH(INDEX('Employee Register'!J:J,MATCH($A151,'Employee Register'!A:A,0)),'Federal Tax Tables New'!$A$56:$A$63,0),1))</f>
        <v/>
      </c>
      <c r="AF151" s="51" t="str">
        <f t="shared" si="22"/>
        <v/>
      </c>
      <c r="AG151" s="49" t="str">
        <f>IF(OR(ISBLANK($A151),$A151=""),"",INDEX('Federal Tax Tables New'!$C$56:$C$63,MATCH(INDEX('Employee Register'!J:J,MATCH($A151,'Employee Register'!A:A,0)),'Federal Tax Tables New'!$A$56:$A$63,0),1))</f>
        <v/>
      </c>
      <c r="AH151" s="139" t="str">
        <f>IF(OR(ISBLANK($A151),$A151=""),"",IF(AF151&lt;CHOOSE(Z151,INDEX('Employee Register'!S:S,MATCH($A151,'Employee Register'!A:A,0)),0),0,AF151*AG151-CHOOSE(Z151,INDEX('Employee Register'!S:S,MATCH($A151,'Employee Register'!A:A,0))*AG151,0)))</f>
        <v/>
      </c>
      <c r="AI151" s="51" t="str">
        <f>IF(OR(ISBLANK($A151),$A151=""),"",MAX(IF($Z151=1,CHOOSE(AB151,CHOOSE(AA151,0,INDEX('Federal Tax Tables New'!$F$33:$I$40,MATCH(AH151,'Federal Tax Tables New'!$F$33:$F$40,1),1),INDEX('Federal Tax Tables New'!$F$22:$I$29,MATCH(AH151,'Federal Tax Tables New'!$F$22:$F$29,1),1),INDEX('Federal Tax Tables New'!$F$44:$I$51,MATCH(AH151,'Federal Tax Tables New'!$F$44:$F$51,1),1)),CHOOSE(AA151,0,INDEX('Federal Tax Tables New'!$K$33:$N$40,MATCH(AH151,'Federal Tax Tables New'!$K$33:$K$40,1),1),INDEX('Federal Tax Tables New'!$K$22:$N$29,MATCH(AH151,'Federal Tax Tables New'!$K$22:$K$29,1),1),INDEX('Federal Tax Tables New'!$K$44:$N$51,MATCH(AH151,'Federal Tax Tables New'!$K$44:$K$51,1),1))),0),IF($Z151=2,CHOOSE(AA151,0,INDEX('Federal Tax Tables New'!$A$33:$D$40,MATCH(AH151,'Federal Tax Tables New'!$A$33:$A$40,1),1),INDEX('Federal Tax Tables New'!$A$22:$D$29,MATCH(AH151,'Federal Tax Tables New'!$A$22:$A$29,1),1),INDEX('Federal Tax Tables New'!$A$33:$D$40,MATCH(AH151,'Federal Tax Tables New'!$A$33:$A$40,1),1)),0)))</f>
        <v/>
      </c>
      <c r="AJ151" s="51" t="str">
        <f>IF(OR(ISBLANK($A151),$A151=""),"",MAX(IF($Z151=1,CHOOSE(AB151,CHOOSE(AA151,0,INDEX('Federal Tax Tables New'!$F$33:$I$40,MATCH(AH151,'Federal Tax Tables New'!$F$33:$F$40,1),3),INDEX('Federal Tax Tables New'!$F$22:$I$29,MATCH(AH151,'Federal Tax Tables New'!$F$22:$F$29,1),3),INDEX('Federal Tax Tables New'!$F$44:$I$51,MATCH(AH151,'Federal Tax Tables New'!$F$44:$F$51,1),3)),CHOOSE(AA151,0,INDEX('Federal Tax Tables New'!$K$33:$N$40,MATCH(AH151,'Federal Tax Tables New'!$K$33:$K$40,1),3),INDEX('Federal Tax Tables New'!$K$22:$N$29,MATCH(AH151,'Federal Tax Tables New'!$K$22:$K$29,1),3),INDEX('Federal Tax Tables New'!$K$44:$N$51,MATCH(AH151,'Federal Tax Tables New'!$K$44:$K$51,1),3))),0),IF($Z151=2,CHOOSE(AA151,0,INDEX('Federal Tax Tables New'!$A$33:$D$40,MATCH(AH151,'Federal Tax Tables New'!$A$33:$A$40,1),3),INDEX('Federal Tax Tables New'!$A$22:$D$29,MATCH(AH151,'Federal Tax Tables New'!$A$22:$A$29,1),3),INDEX('Federal Tax Tables New'!$A$33:$D$40,MATCH(AH151,'Federal Tax Tables New'!$A$33:$A$40,1),3)),0)))</f>
        <v/>
      </c>
      <c r="AK151" s="79" t="str">
        <f>IF(OR(ISBLANK($A151),$A151=""),"",MAX(IF($Z151=1,CHOOSE(AB151,CHOOSE(AA151,0,INDEX('Federal Tax Tables New'!$F$33:$I$40,MATCH(AH151,'Federal Tax Tables New'!$F$33:$F$40,1),4),INDEX('Federal Tax Tables New'!$F$22:$I$29,MATCH(AH151,'Federal Tax Tables New'!$F$22:$F$29,1),4),INDEX('Federal Tax Tables New'!$F$44:$I$51,MATCH(AH151,'Federal Tax Tables New'!$F$44:$F$51,1),4)),CHOOSE(AA151,0,INDEX('Federal Tax Tables New'!$K$33:$N$40,MATCH(AH151,'Federal Tax Tables New'!$K$33:$K$40,1),4),INDEX('Federal Tax Tables New'!$K$22:$N$29,MATCH(AH151,'Federal Tax Tables New'!$K$22:$K$29,1),4),INDEX('Federal Tax Tables New'!$K$44:$N$51,MATCH(AH151,'Federal Tax Tables New'!$K$44:$K$51,1),4))),0),IF($Z151=2,CHOOSE(AA151,0,INDEX('Federal Tax Tables New'!$A$33:$D$40,MATCH(AH151,'Federal Tax Tables New'!$A$33:$A$40,1),4),INDEX('Federal Tax Tables New'!$A$22:$D$29,MATCH(AH151,'Federal Tax Tables New'!$A$22:$A$29,1),4),INDEX('Federal Tax Tables New'!$A$33:$D$40,MATCH(AH151,'Federal Tax Tables New'!$A$33:$A$40,1),4)),0)))</f>
        <v/>
      </c>
      <c r="AL151" s="51" t="str">
        <f t="shared" si="26"/>
        <v/>
      </c>
      <c r="AM151" s="51" t="str">
        <f>IF(OR(ISBLANK($A151),$A151=""),"",CHOOSE(Z151,INDEX('Employee Register'!Q:Q,MATCH($A151,'Employee Register'!A:A,0))*'Federal Tax Tables New'!$H$5+INDEX('Employee Register'!R:R,MATCH($A151,'Employee Register'!A:A,0))*'Federal Tax Tables New'!$H$6,0))</f>
        <v/>
      </c>
      <c r="AN151" s="51" t="str">
        <f t="shared" si="23"/>
        <v/>
      </c>
      <c r="AO151" s="139" t="str">
        <f>IF(OR(ISBLANK($A151),$A151=""),"",IF(OR(M151=0,AA151=1),0,CHOOSE(Z151,INDEX('Employee Register'!T:T,MATCH($A151,'Employee Register'!A:A,0)),INDEX('Employee Register'!N:N,MATCH($A151,'Employee Register'!A:A,0)))))</f>
        <v/>
      </c>
      <c r="AP151" s="51" t="str">
        <f>IF(OR(ISBLANK($A151),$A151=""),"",CHOOSE(AC151,0,(M151-O151)*Settings!$B$18))</f>
        <v/>
      </c>
      <c r="AQ151" s="84" t="str">
        <f t="shared" si="24"/>
        <v/>
      </c>
      <c r="AS151" s="113"/>
    </row>
    <row r="152" spans="1:45" s="204" customFormat="1" ht="15" customHeight="1" x14ac:dyDescent="0.2">
      <c r="A152" s="82"/>
      <c r="B152" s="50" t="str">
        <f>IF(OR(ISBLANK($A152),$A152=""),"",INDEX('Employee Register'!B:B,MATCH($A152,'Employee Register'!A:A,0),1))</f>
        <v/>
      </c>
      <c r="C152" s="46"/>
      <c r="D152" s="46"/>
      <c r="E152" s="29"/>
      <c r="F152" s="29"/>
      <c r="G152" s="29"/>
      <c r="H152" s="29"/>
      <c r="I152" s="47"/>
      <c r="J152" s="48"/>
      <c r="K152" s="48"/>
      <c r="L152" s="48"/>
      <c r="M152" s="83" t="str">
        <f>IF(OR(ISBLANK($A152),$A152=""),"",SUM($E152:$H152)*INDEX('Employee Register'!G:G,MATCH($A152,'Employee Register'!A:A,0),1)+IF(OR($X152,ISBLANK($X152)),$I152,0)*INDEX('Employee Register'!H:H,MATCH($A152,'Employee Register'!A:A,0),1)+J152)</f>
        <v/>
      </c>
      <c r="N152" s="83" t="str">
        <f>IF(OR(ISBLANK($A152),$A152=""),"",(M152-J152)*INDEX('Employee Register'!U:U,MATCH($A152,'Employee Register'!A:A,0),1))</f>
        <v/>
      </c>
      <c r="O152" s="142" t="str">
        <f>IF(OR(ISBLANK($A152),$A152=""),"",IF(M152=0,0,INDEX('Employee Register'!V:V,MATCH($A152,'Employee Register'!A:A,0),1)))</f>
        <v/>
      </c>
      <c r="P152" s="142" t="str">
        <f>IF(OR(ISBLANK($A152),$A152=""),"",IF(M152=0,0,INDEX('Employee Register'!W:W,MATCH($A152,'Employee Register'!A:A,0),1)+K152))</f>
        <v/>
      </c>
      <c r="Q152" s="83" t="str">
        <f t="shared" si="21"/>
        <v/>
      </c>
      <c r="R152" s="83" t="str">
        <f>IF(OR(ISBLANK($A152),$A152=""),"",INDEX('Employee Register'!Y:Y,MATCH($A152,'Employee Register'!A:A,0))*$Y152)</f>
        <v/>
      </c>
      <c r="S152" s="83" t="str">
        <f>IF(OR(ISBLANK($A152),$A152=""),"",INDEX('Employee Register'!Z:Z,MATCH($A152,'Employee Register'!A:A,0))*$Y152)</f>
        <v/>
      </c>
      <c r="T152" s="83" t="str">
        <f>IF(OR(ISBLANK($A152),$A152=""),"",IF(SUMIF($A$6:$A152,A152,$AP$6:$AP152)&lt;='Federal Tax Tables New'!$N$5,AP152,IF('Federal Tax Tables New'!$N$5-SUMIF($A$6:$A152,A152,$AP$6:$AP152)+AP152&lt;=0,0,'Federal Tax Tables New'!$N$5-SUMIF($A$6:$A152,A152,$AP$6:$AP152)+AP152)))</f>
        <v/>
      </c>
      <c r="U152" s="83" t="str">
        <f>IF(OR(ISBLANK($A152),$A152=""),"",CHOOSE(AC152,0,$M152*Settings!$B$19))</f>
        <v/>
      </c>
      <c r="V152" s="142" t="str">
        <f>IF(OR(ISBLANK($A152),$A152=""),"",IF(M152=0,0,INDEX('Employee Register'!$AA:$AA,MATCH($A152,'Employee Register'!$A:$A,0),1)))</f>
        <v/>
      </c>
      <c r="W152" s="142" t="str">
        <f>IF(OR(ISBLANK($A152),$A152=""),"",IF(M152=0,0,INDEX('Employee Register'!$AB:$AB,MATCH($A152,'Employee Register'!$A:$A,0),1)))</f>
        <v/>
      </c>
      <c r="X152" s="49" t="str">
        <f>IF(OR(ISBLANK($A152),$A152=""),"",INDEX('Employee Register'!I:I,MATCH($A152,'Employee Register'!A:A,0))="No")</f>
        <v/>
      </c>
      <c r="Y152" s="51" t="str">
        <f t="shared" si="25"/>
        <v/>
      </c>
      <c r="Z152" s="49" t="str">
        <f>IF(OR(ISBLANK($A152),$A152=""),"",MATCH(INDEX('Employee Register'!K:K,MATCH($A152,'Employee Register'!A:A,0)),Settings!$A$2:$A$3,0))</f>
        <v/>
      </c>
      <c r="AA152" s="49" t="str">
        <f>IF(OR(ISBLANK($A152),$A152=""),"",CHOOSE(Z152,MATCH(INDEX('Employee Register'!O:O,MATCH($A152,'Employee Register'!A:A,0)),Settings!$A$6:$A$9,0),MATCH(INDEX('Employee Register'!L:L,MATCH($A152,'Employee Register'!A:A,0)),Settings!$A$12:$A$15,0)))</f>
        <v/>
      </c>
      <c r="AB152" s="49" t="str">
        <f>IF(OR(ISBLANK($A152),$A152=""),"",CHOOSE(Z152,MATCH(INDEX('Employee Register'!P:P,MATCH($A152,'Employee Register'!A:A,0)),Settings!$A$22:$A$23,0),0))</f>
        <v/>
      </c>
      <c r="AC152" s="49" t="str">
        <f>IF(OR(ISBLANK($A152),$A152=""),"",MATCH(INDEX('Employee Register'!X:X,MATCH($A152,'Employee Register'!A:A,0)),Settings!$A$26:$A$27,0))</f>
        <v/>
      </c>
      <c r="AD152" s="49" t="str">
        <f>IF(OR(ISBLANK($A152),$A152=""),"",IF(Z152=2,INDEX('Employee Register'!M:M,MATCH($A152,'Employee Register'!A:A,0)),0))</f>
        <v/>
      </c>
      <c r="AE152" s="78" t="str">
        <f>IF(OR(ISBLANK($A152),$A152=""),"",$AD152*INDEX('Federal Tax Tables New'!$B$56:$B$63,MATCH(INDEX('Employee Register'!J:J,MATCH($A152,'Employee Register'!A:A,0)),'Federal Tax Tables New'!$A$56:$A$63,0),1))</f>
        <v/>
      </c>
      <c r="AF152" s="51" t="str">
        <f t="shared" si="22"/>
        <v/>
      </c>
      <c r="AG152" s="49" t="str">
        <f>IF(OR(ISBLANK($A152),$A152=""),"",INDEX('Federal Tax Tables New'!$C$56:$C$63,MATCH(INDEX('Employee Register'!J:J,MATCH($A152,'Employee Register'!A:A,0)),'Federal Tax Tables New'!$A$56:$A$63,0),1))</f>
        <v/>
      </c>
      <c r="AH152" s="139" t="str">
        <f>IF(OR(ISBLANK($A152),$A152=""),"",IF(AF152&lt;CHOOSE(Z152,INDEX('Employee Register'!S:S,MATCH($A152,'Employee Register'!A:A,0)),0),0,AF152*AG152-CHOOSE(Z152,INDEX('Employee Register'!S:S,MATCH($A152,'Employee Register'!A:A,0))*AG152,0)))</f>
        <v/>
      </c>
      <c r="AI152" s="51" t="str">
        <f>IF(OR(ISBLANK($A152),$A152=""),"",MAX(IF($Z152=1,CHOOSE(AB152,CHOOSE(AA152,0,INDEX('Federal Tax Tables New'!$F$33:$I$40,MATCH(AH152,'Federal Tax Tables New'!$F$33:$F$40,1),1),INDEX('Federal Tax Tables New'!$F$22:$I$29,MATCH(AH152,'Federal Tax Tables New'!$F$22:$F$29,1),1),INDEX('Federal Tax Tables New'!$F$44:$I$51,MATCH(AH152,'Federal Tax Tables New'!$F$44:$F$51,1),1)),CHOOSE(AA152,0,INDEX('Federal Tax Tables New'!$K$33:$N$40,MATCH(AH152,'Federal Tax Tables New'!$K$33:$K$40,1),1),INDEX('Federal Tax Tables New'!$K$22:$N$29,MATCH(AH152,'Federal Tax Tables New'!$K$22:$K$29,1),1),INDEX('Federal Tax Tables New'!$K$44:$N$51,MATCH(AH152,'Federal Tax Tables New'!$K$44:$K$51,1),1))),0),IF($Z152=2,CHOOSE(AA152,0,INDEX('Federal Tax Tables New'!$A$33:$D$40,MATCH(AH152,'Federal Tax Tables New'!$A$33:$A$40,1),1),INDEX('Federal Tax Tables New'!$A$22:$D$29,MATCH(AH152,'Federal Tax Tables New'!$A$22:$A$29,1),1),INDEX('Federal Tax Tables New'!$A$33:$D$40,MATCH(AH152,'Federal Tax Tables New'!$A$33:$A$40,1),1)),0)))</f>
        <v/>
      </c>
      <c r="AJ152" s="51" t="str">
        <f>IF(OR(ISBLANK($A152),$A152=""),"",MAX(IF($Z152=1,CHOOSE(AB152,CHOOSE(AA152,0,INDEX('Federal Tax Tables New'!$F$33:$I$40,MATCH(AH152,'Federal Tax Tables New'!$F$33:$F$40,1),3),INDEX('Federal Tax Tables New'!$F$22:$I$29,MATCH(AH152,'Federal Tax Tables New'!$F$22:$F$29,1),3),INDEX('Federal Tax Tables New'!$F$44:$I$51,MATCH(AH152,'Federal Tax Tables New'!$F$44:$F$51,1),3)),CHOOSE(AA152,0,INDEX('Federal Tax Tables New'!$K$33:$N$40,MATCH(AH152,'Federal Tax Tables New'!$K$33:$K$40,1),3),INDEX('Federal Tax Tables New'!$K$22:$N$29,MATCH(AH152,'Federal Tax Tables New'!$K$22:$K$29,1),3),INDEX('Federal Tax Tables New'!$K$44:$N$51,MATCH(AH152,'Federal Tax Tables New'!$K$44:$K$51,1),3))),0),IF($Z152=2,CHOOSE(AA152,0,INDEX('Federal Tax Tables New'!$A$33:$D$40,MATCH(AH152,'Federal Tax Tables New'!$A$33:$A$40,1),3),INDEX('Federal Tax Tables New'!$A$22:$D$29,MATCH(AH152,'Federal Tax Tables New'!$A$22:$A$29,1),3),INDEX('Federal Tax Tables New'!$A$33:$D$40,MATCH(AH152,'Federal Tax Tables New'!$A$33:$A$40,1),3)),0)))</f>
        <v/>
      </c>
      <c r="AK152" s="79" t="str">
        <f>IF(OR(ISBLANK($A152),$A152=""),"",MAX(IF($Z152=1,CHOOSE(AB152,CHOOSE(AA152,0,INDEX('Federal Tax Tables New'!$F$33:$I$40,MATCH(AH152,'Federal Tax Tables New'!$F$33:$F$40,1),4),INDEX('Federal Tax Tables New'!$F$22:$I$29,MATCH(AH152,'Federal Tax Tables New'!$F$22:$F$29,1),4),INDEX('Federal Tax Tables New'!$F$44:$I$51,MATCH(AH152,'Federal Tax Tables New'!$F$44:$F$51,1),4)),CHOOSE(AA152,0,INDEX('Federal Tax Tables New'!$K$33:$N$40,MATCH(AH152,'Federal Tax Tables New'!$K$33:$K$40,1),4),INDEX('Federal Tax Tables New'!$K$22:$N$29,MATCH(AH152,'Federal Tax Tables New'!$K$22:$K$29,1),4),INDEX('Federal Tax Tables New'!$K$44:$N$51,MATCH(AH152,'Federal Tax Tables New'!$K$44:$K$51,1),4))),0),IF($Z152=2,CHOOSE(AA152,0,INDEX('Federal Tax Tables New'!$A$33:$D$40,MATCH(AH152,'Federal Tax Tables New'!$A$33:$A$40,1),4),INDEX('Federal Tax Tables New'!$A$22:$D$29,MATCH(AH152,'Federal Tax Tables New'!$A$22:$A$29,1),4),INDEX('Federal Tax Tables New'!$A$33:$D$40,MATCH(AH152,'Federal Tax Tables New'!$A$33:$A$40,1),4)),0)))</f>
        <v/>
      </c>
      <c r="AL152" s="51" t="str">
        <f t="shared" si="26"/>
        <v/>
      </c>
      <c r="AM152" s="51" t="str">
        <f>IF(OR(ISBLANK($A152),$A152=""),"",CHOOSE(Z152,INDEX('Employee Register'!Q:Q,MATCH($A152,'Employee Register'!A:A,0))*'Federal Tax Tables New'!$H$5+INDEX('Employee Register'!R:R,MATCH($A152,'Employee Register'!A:A,0))*'Federal Tax Tables New'!$H$6,0))</f>
        <v/>
      </c>
      <c r="AN152" s="51" t="str">
        <f t="shared" si="23"/>
        <v/>
      </c>
      <c r="AO152" s="139" t="str">
        <f>IF(OR(ISBLANK($A152),$A152=""),"",IF(OR(M152=0,AA152=1),0,CHOOSE(Z152,INDEX('Employee Register'!T:T,MATCH($A152,'Employee Register'!A:A,0)),INDEX('Employee Register'!N:N,MATCH($A152,'Employee Register'!A:A,0)))))</f>
        <v/>
      </c>
      <c r="AP152" s="51" t="str">
        <f>IF(OR(ISBLANK($A152),$A152=""),"",CHOOSE(AC152,0,(M152-O152)*Settings!$B$18))</f>
        <v/>
      </c>
      <c r="AQ152" s="84" t="str">
        <f t="shared" si="24"/>
        <v/>
      </c>
      <c r="AS152" s="113"/>
    </row>
    <row r="153" spans="1:45" s="204" customFormat="1" ht="15" customHeight="1" x14ac:dyDescent="0.2">
      <c r="A153" s="82"/>
      <c r="B153" s="50" t="str">
        <f>IF(OR(ISBLANK($A153),$A153=""),"",INDEX('Employee Register'!B:B,MATCH($A153,'Employee Register'!A:A,0),1))</f>
        <v/>
      </c>
      <c r="C153" s="46"/>
      <c r="D153" s="46"/>
      <c r="E153" s="29"/>
      <c r="F153" s="29"/>
      <c r="G153" s="29"/>
      <c r="H153" s="29"/>
      <c r="I153" s="47"/>
      <c r="J153" s="48"/>
      <c r="K153" s="48"/>
      <c r="L153" s="48"/>
      <c r="M153" s="83" t="str">
        <f>IF(OR(ISBLANK($A153),$A153=""),"",SUM($E153:$H153)*INDEX('Employee Register'!G:G,MATCH($A153,'Employee Register'!A:A,0),1)+IF(OR($X153,ISBLANK($X153)),$I153,0)*INDEX('Employee Register'!H:H,MATCH($A153,'Employee Register'!A:A,0),1)+J153)</f>
        <v/>
      </c>
      <c r="N153" s="83" t="str">
        <f>IF(OR(ISBLANK($A153),$A153=""),"",(M153-J153)*INDEX('Employee Register'!U:U,MATCH($A153,'Employee Register'!A:A,0),1))</f>
        <v/>
      </c>
      <c r="O153" s="142" t="str">
        <f>IF(OR(ISBLANK($A153),$A153=""),"",IF(M153=0,0,INDEX('Employee Register'!V:V,MATCH($A153,'Employee Register'!A:A,0),1)))</f>
        <v/>
      </c>
      <c r="P153" s="142" t="str">
        <f>IF(OR(ISBLANK($A153),$A153=""),"",IF(M153=0,0,INDEX('Employee Register'!W:W,MATCH($A153,'Employee Register'!A:A,0),1)+K153))</f>
        <v/>
      </c>
      <c r="Q153" s="83" t="str">
        <f t="shared" si="21"/>
        <v/>
      </c>
      <c r="R153" s="83" t="str">
        <f>IF(OR(ISBLANK($A153),$A153=""),"",INDEX('Employee Register'!Y:Y,MATCH($A153,'Employee Register'!A:A,0))*$Y153)</f>
        <v/>
      </c>
      <c r="S153" s="83" t="str">
        <f>IF(OR(ISBLANK($A153),$A153=""),"",INDEX('Employee Register'!Z:Z,MATCH($A153,'Employee Register'!A:A,0))*$Y153)</f>
        <v/>
      </c>
      <c r="T153" s="83" t="str">
        <f>IF(OR(ISBLANK($A153),$A153=""),"",IF(SUMIF($A$6:$A153,A153,$AP$6:$AP153)&lt;='Federal Tax Tables New'!$N$5,AP153,IF('Federal Tax Tables New'!$N$5-SUMIF($A$6:$A153,A153,$AP$6:$AP153)+AP153&lt;=0,0,'Federal Tax Tables New'!$N$5-SUMIF($A$6:$A153,A153,$AP$6:$AP153)+AP153)))</f>
        <v/>
      </c>
      <c r="U153" s="83" t="str">
        <f>IF(OR(ISBLANK($A153),$A153=""),"",CHOOSE(AC153,0,$M153*Settings!$B$19))</f>
        <v/>
      </c>
      <c r="V153" s="142" t="str">
        <f>IF(OR(ISBLANK($A153),$A153=""),"",IF(M153=0,0,INDEX('Employee Register'!$AA:$AA,MATCH($A153,'Employee Register'!$A:$A,0),1)))</f>
        <v/>
      </c>
      <c r="W153" s="142" t="str">
        <f>IF(OR(ISBLANK($A153),$A153=""),"",IF(M153=0,0,INDEX('Employee Register'!$AB:$AB,MATCH($A153,'Employee Register'!$A:$A,0),1)))</f>
        <v/>
      </c>
      <c r="X153" s="49" t="str">
        <f>IF(OR(ISBLANK($A153),$A153=""),"",INDEX('Employee Register'!I:I,MATCH($A153,'Employee Register'!A:A,0))="No")</f>
        <v/>
      </c>
      <c r="Y153" s="51" t="str">
        <f t="shared" si="25"/>
        <v/>
      </c>
      <c r="Z153" s="49" t="str">
        <f>IF(OR(ISBLANK($A153),$A153=""),"",MATCH(INDEX('Employee Register'!K:K,MATCH($A153,'Employee Register'!A:A,0)),Settings!$A$2:$A$3,0))</f>
        <v/>
      </c>
      <c r="AA153" s="49" t="str">
        <f>IF(OR(ISBLANK($A153),$A153=""),"",CHOOSE(Z153,MATCH(INDEX('Employee Register'!O:O,MATCH($A153,'Employee Register'!A:A,0)),Settings!$A$6:$A$9,0),MATCH(INDEX('Employee Register'!L:L,MATCH($A153,'Employee Register'!A:A,0)),Settings!$A$12:$A$15,0)))</f>
        <v/>
      </c>
      <c r="AB153" s="49" t="str">
        <f>IF(OR(ISBLANK($A153),$A153=""),"",CHOOSE(Z153,MATCH(INDEX('Employee Register'!P:P,MATCH($A153,'Employee Register'!A:A,0)),Settings!$A$22:$A$23,0),0))</f>
        <v/>
      </c>
      <c r="AC153" s="49" t="str">
        <f>IF(OR(ISBLANK($A153),$A153=""),"",MATCH(INDEX('Employee Register'!X:X,MATCH($A153,'Employee Register'!A:A,0)),Settings!$A$26:$A$27,0))</f>
        <v/>
      </c>
      <c r="AD153" s="49" t="str">
        <f>IF(OR(ISBLANK($A153),$A153=""),"",IF(Z153=2,INDEX('Employee Register'!M:M,MATCH($A153,'Employee Register'!A:A,0)),0))</f>
        <v/>
      </c>
      <c r="AE153" s="78" t="str">
        <f>IF(OR(ISBLANK($A153),$A153=""),"",$AD153*INDEX('Federal Tax Tables New'!$B$56:$B$63,MATCH(INDEX('Employee Register'!J:J,MATCH($A153,'Employee Register'!A:A,0)),'Federal Tax Tables New'!$A$56:$A$63,0),1))</f>
        <v/>
      </c>
      <c r="AF153" s="51" t="str">
        <f t="shared" si="22"/>
        <v/>
      </c>
      <c r="AG153" s="49" t="str">
        <f>IF(OR(ISBLANK($A153),$A153=""),"",INDEX('Federal Tax Tables New'!$C$56:$C$63,MATCH(INDEX('Employee Register'!J:J,MATCH($A153,'Employee Register'!A:A,0)),'Federal Tax Tables New'!$A$56:$A$63,0),1))</f>
        <v/>
      </c>
      <c r="AH153" s="139" t="str">
        <f>IF(OR(ISBLANK($A153),$A153=""),"",IF(AF153&lt;CHOOSE(Z153,INDEX('Employee Register'!S:S,MATCH($A153,'Employee Register'!A:A,0)),0),0,AF153*AG153-CHOOSE(Z153,INDEX('Employee Register'!S:S,MATCH($A153,'Employee Register'!A:A,0))*AG153,0)))</f>
        <v/>
      </c>
      <c r="AI153" s="51" t="str">
        <f>IF(OR(ISBLANK($A153),$A153=""),"",MAX(IF($Z153=1,CHOOSE(AB153,CHOOSE(AA153,0,INDEX('Federal Tax Tables New'!$F$33:$I$40,MATCH(AH153,'Federal Tax Tables New'!$F$33:$F$40,1),1),INDEX('Federal Tax Tables New'!$F$22:$I$29,MATCH(AH153,'Federal Tax Tables New'!$F$22:$F$29,1),1),INDEX('Federal Tax Tables New'!$F$44:$I$51,MATCH(AH153,'Federal Tax Tables New'!$F$44:$F$51,1),1)),CHOOSE(AA153,0,INDEX('Federal Tax Tables New'!$K$33:$N$40,MATCH(AH153,'Federal Tax Tables New'!$K$33:$K$40,1),1),INDEX('Federal Tax Tables New'!$K$22:$N$29,MATCH(AH153,'Federal Tax Tables New'!$K$22:$K$29,1),1),INDEX('Federal Tax Tables New'!$K$44:$N$51,MATCH(AH153,'Federal Tax Tables New'!$K$44:$K$51,1),1))),0),IF($Z153=2,CHOOSE(AA153,0,INDEX('Federal Tax Tables New'!$A$33:$D$40,MATCH(AH153,'Federal Tax Tables New'!$A$33:$A$40,1),1),INDEX('Federal Tax Tables New'!$A$22:$D$29,MATCH(AH153,'Federal Tax Tables New'!$A$22:$A$29,1),1),INDEX('Federal Tax Tables New'!$A$33:$D$40,MATCH(AH153,'Federal Tax Tables New'!$A$33:$A$40,1),1)),0)))</f>
        <v/>
      </c>
      <c r="AJ153" s="51" t="str">
        <f>IF(OR(ISBLANK($A153),$A153=""),"",MAX(IF($Z153=1,CHOOSE(AB153,CHOOSE(AA153,0,INDEX('Federal Tax Tables New'!$F$33:$I$40,MATCH(AH153,'Federal Tax Tables New'!$F$33:$F$40,1),3),INDEX('Federal Tax Tables New'!$F$22:$I$29,MATCH(AH153,'Federal Tax Tables New'!$F$22:$F$29,1),3),INDEX('Federal Tax Tables New'!$F$44:$I$51,MATCH(AH153,'Federal Tax Tables New'!$F$44:$F$51,1),3)),CHOOSE(AA153,0,INDEX('Federal Tax Tables New'!$K$33:$N$40,MATCH(AH153,'Federal Tax Tables New'!$K$33:$K$40,1),3),INDEX('Federal Tax Tables New'!$K$22:$N$29,MATCH(AH153,'Federal Tax Tables New'!$K$22:$K$29,1),3),INDEX('Federal Tax Tables New'!$K$44:$N$51,MATCH(AH153,'Federal Tax Tables New'!$K$44:$K$51,1),3))),0),IF($Z153=2,CHOOSE(AA153,0,INDEX('Federal Tax Tables New'!$A$33:$D$40,MATCH(AH153,'Federal Tax Tables New'!$A$33:$A$40,1),3),INDEX('Federal Tax Tables New'!$A$22:$D$29,MATCH(AH153,'Federal Tax Tables New'!$A$22:$A$29,1),3),INDEX('Federal Tax Tables New'!$A$33:$D$40,MATCH(AH153,'Federal Tax Tables New'!$A$33:$A$40,1),3)),0)))</f>
        <v/>
      </c>
      <c r="AK153" s="79" t="str">
        <f>IF(OR(ISBLANK($A153),$A153=""),"",MAX(IF($Z153=1,CHOOSE(AB153,CHOOSE(AA153,0,INDEX('Federal Tax Tables New'!$F$33:$I$40,MATCH(AH153,'Federal Tax Tables New'!$F$33:$F$40,1),4),INDEX('Federal Tax Tables New'!$F$22:$I$29,MATCH(AH153,'Federal Tax Tables New'!$F$22:$F$29,1),4),INDEX('Federal Tax Tables New'!$F$44:$I$51,MATCH(AH153,'Federal Tax Tables New'!$F$44:$F$51,1),4)),CHOOSE(AA153,0,INDEX('Federal Tax Tables New'!$K$33:$N$40,MATCH(AH153,'Federal Tax Tables New'!$K$33:$K$40,1),4),INDEX('Federal Tax Tables New'!$K$22:$N$29,MATCH(AH153,'Federal Tax Tables New'!$K$22:$K$29,1),4),INDEX('Federal Tax Tables New'!$K$44:$N$51,MATCH(AH153,'Federal Tax Tables New'!$K$44:$K$51,1),4))),0),IF($Z153=2,CHOOSE(AA153,0,INDEX('Federal Tax Tables New'!$A$33:$D$40,MATCH(AH153,'Federal Tax Tables New'!$A$33:$A$40,1),4),INDEX('Federal Tax Tables New'!$A$22:$D$29,MATCH(AH153,'Federal Tax Tables New'!$A$22:$A$29,1),4),INDEX('Federal Tax Tables New'!$A$33:$D$40,MATCH(AH153,'Federal Tax Tables New'!$A$33:$A$40,1),4)),0)))</f>
        <v/>
      </c>
      <c r="AL153" s="51" t="str">
        <f t="shared" si="26"/>
        <v/>
      </c>
      <c r="AM153" s="51" t="str">
        <f>IF(OR(ISBLANK($A153),$A153=""),"",CHOOSE(Z153,INDEX('Employee Register'!Q:Q,MATCH($A153,'Employee Register'!A:A,0))*'Federal Tax Tables New'!$H$5+INDEX('Employee Register'!R:R,MATCH($A153,'Employee Register'!A:A,0))*'Federal Tax Tables New'!$H$6,0))</f>
        <v/>
      </c>
      <c r="AN153" s="51" t="str">
        <f t="shared" si="23"/>
        <v/>
      </c>
      <c r="AO153" s="139" t="str">
        <f>IF(OR(ISBLANK($A153),$A153=""),"",IF(OR(M153=0,AA153=1),0,CHOOSE(Z153,INDEX('Employee Register'!T:T,MATCH($A153,'Employee Register'!A:A,0)),INDEX('Employee Register'!N:N,MATCH($A153,'Employee Register'!A:A,0)))))</f>
        <v/>
      </c>
      <c r="AP153" s="51" t="str">
        <f>IF(OR(ISBLANK($A153),$A153=""),"",CHOOSE(AC153,0,(M153-O153)*Settings!$B$18))</f>
        <v/>
      </c>
      <c r="AQ153" s="84" t="str">
        <f t="shared" si="24"/>
        <v/>
      </c>
      <c r="AS153" s="113"/>
    </row>
    <row r="154" spans="1:45" s="204" customFormat="1" ht="15" customHeight="1" x14ac:dyDescent="0.2">
      <c r="A154" s="82"/>
      <c r="B154" s="50" t="str">
        <f>IF(OR(ISBLANK($A154),$A154=""),"",INDEX('Employee Register'!B:B,MATCH($A154,'Employee Register'!A:A,0),1))</f>
        <v/>
      </c>
      <c r="C154" s="46"/>
      <c r="D154" s="46"/>
      <c r="E154" s="29"/>
      <c r="F154" s="29"/>
      <c r="G154" s="29"/>
      <c r="H154" s="29"/>
      <c r="I154" s="47"/>
      <c r="J154" s="48"/>
      <c r="K154" s="48"/>
      <c r="L154" s="48"/>
      <c r="M154" s="83" t="str">
        <f>IF(OR(ISBLANK($A154),$A154=""),"",SUM($E154:$H154)*INDEX('Employee Register'!G:G,MATCH($A154,'Employee Register'!A:A,0),1)+IF(OR($X154,ISBLANK($X154)),$I154,0)*INDEX('Employee Register'!H:H,MATCH($A154,'Employee Register'!A:A,0),1)+J154)</f>
        <v/>
      </c>
      <c r="N154" s="83" t="str">
        <f>IF(OR(ISBLANK($A154),$A154=""),"",(M154-J154)*INDEX('Employee Register'!U:U,MATCH($A154,'Employee Register'!A:A,0),1))</f>
        <v/>
      </c>
      <c r="O154" s="142" t="str">
        <f>IF(OR(ISBLANK($A154),$A154=""),"",IF(M154=0,0,INDEX('Employee Register'!V:V,MATCH($A154,'Employee Register'!A:A,0),1)))</f>
        <v/>
      </c>
      <c r="P154" s="142" t="str">
        <f>IF(OR(ISBLANK($A154),$A154=""),"",IF(M154=0,0,INDEX('Employee Register'!W:W,MATCH($A154,'Employee Register'!A:A,0),1)+K154))</f>
        <v/>
      </c>
      <c r="Q154" s="83" t="str">
        <f t="shared" si="21"/>
        <v/>
      </c>
      <c r="R154" s="83" t="str">
        <f>IF(OR(ISBLANK($A154),$A154=""),"",INDEX('Employee Register'!Y:Y,MATCH($A154,'Employee Register'!A:A,0))*$Y154)</f>
        <v/>
      </c>
      <c r="S154" s="83" t="str">
        <f>IF(OR(ISBLANK($A154),$A154=""),"",INDEX('Employee Register'!Z:Z,MATCH($A154,'Employee Register'!A:A,0))*$Y154)</f>
        <v/>
      </c>
      <c r="T154" s="83" t="str">
        <f>IF(OR(ISBLANK($A154),$A154=""),"",IF(SUMIF($A$6:$A154,A154,$AP$6:$AP154)&lt;='Federal Tax Tables New'!$N$5,AP154,IF('Federal Tax Tables New'!$N$5-SUMIF($A$6:$A154,A154,$AP$6:$AP154)+AP154&lt;=0,0,'Federal Tax Tables New'!$N$5-SUMIF($A$6:$A154,A154,$AP$6:$AP154)+AP154)))</f>
        <v/>
      </c>
      <c r="U154" s="83" t="str">
        <f>IF(OR(ISBLANK($A154),$A154=""),"",CHOOSE(AC154,0,$M154*Settings!$B$19))</f>
        <v/>
      </c>
      <c r="V154" s="142" t="str">
        <f>IF(OR(ISBLANK($A154),$A154=""),"",IF(M154=0,0,INDEX('Employee Register'!$AA:$AA,MATCH($A154,'Employee Register'!$A:$A,0),1)))</f>
        <v/>
      </c>
      <c r="W154" s="142" t="str">
        <f>IF(OR(ISBLANK($A154),$A154=""),"",IF(M154=0,0,INDEX('Employee Register'!$AB:$AB,MATCH($A154,'Employee Register'!$A:$A,0),1)))</f>
        <v/>
      </c>
      <c r="X154" s="49" t="str">
        <f>IF(OR(ISBLANK($A154),$A154=""),"",INDEX('Employee Register'!I:I,MATCH($A154,'Employee Register'!A:A,0))="No")</f>
        <v/>
      </c>
      <c r="Y154" s="51" t="str">
        <f t="shared" si="25"/>
        <v/>
      </c>
      <c r="Z154" s="49" t="str">
        <f>IF(OR(ISBLANK($A154),$A154=""),"",MATCH(INDEX('Employee Register'!K:K,MATCH($A154,'Employee Register'!A:A,0)),Settings!$A$2:$A$3,0))</f>
        <v/>
      </c>
      <c r="AA154" s="49" t="str">
        <f>IF(OR(ISBLANK($A154),$A154=""),"",CHOOSE(Z154,MATCH(INDEX('Employee Register'!O:O,MATCH($A154,'Employee Register'!A:A,0)),Settings!$A$6:$A$9,0),MATCH(INDEX('Employee Register'!L:L,MATCH($A154,'Employee Register'!A:A,0)),Settings!$A$12:$A$15,0)))</f>
        <v/>
      </c>
      <c r="AB154" s="49" t="str">
        <f>IF(OR(ISBLANK($A154),$A154=""),"",CHOOSE(Z154,MATCH(INDEX('Employee Register'!P:P,MATCH($A154,'Employee Register'!A:A,0)),Settings!$A$22:$A$23,0),0))</f>
        <v/>
      </c>
      <c r="AC154" s="49" t="str">
        <f>IF(OR(ISBLANK($A154),$A154=""),"",MATCH(INDEX('Employee Register'!X:X,MATCH($A154,'Employee Register'!A:A,0)),Settings!$A$26:$A$27,0))</f>
        <v/>
      </c>
      <c r="AD154" s="49" t="str">
        <f>IF(OR(ISBLANK($A154),$A154=""),"",IF(Z154=2,INDEX('Employee Register'!M:M,MATCH($A154,'Employee Register'!A:A,0)),0))</f>
        <v/>
      </c>
      <c r="AE154" s="78" t="str">
        <f>IF(OR(ISBLANK($A154),$A154=""),"",$AD154*INDEX('Federal Tax Tables New'!$B$56:$B$63,MATCH(INDEX('Employee Register'!J:J,MATCH($A154,'Employee Register'!A:A,0)),'Federal Tax Tables New'!$A$56:$A$63,0),1))</f>
        <v/>
      </c>
      <c r="AF154" s="51" t="str">
        <f t="shared" si="22"/>
        <v/>
      </c>
      <c r="AG154" s="49" t="str">
        <f>IF(OR(ISBLANK($A154),$A154=""),"",INDEX('Federal Tax Tables New'!$C$56:$C$63,MATCH(INDEX('Employee Register'!J:J,MATCH($A154,'Employee Register'!A:A,0)),'Federal Tax Tables New'!$A$56:$A$63,0),1))</f>
        <v/>
      </c>
      <c r="AH154" s="139" t="str">
        <f>IF(OR(ISBLANK($A154),$A154=""),"",IF(AF154&lt;CHOOSE(Z154,INDEX('Employee Register'!S:S,MATCH($A154,'Employee Register'!A:A,0)),0),0,AF154*AG154-CHOOSE(Z154,INDEX('Employee Register'!S:S,MATCH($A154,'Employee Register'!A:A,0))*AG154,0)))</f>
        <v/>
      </c>
      <c r="AI154" s="51" t="str">
        <f>IF(OR(ISBLANK($A154),$A154=""),"",MAX(IF($Z154=1,CHOOSE(AB154,CHOOSE(AA154,0,INDEX('Federal Tax Tables New'!$F$33:$I$40,MATCH(AH154,'Federal Tax Tables New'!$F$33:$F$40,1),1),INDEX('Federal Tax Tables New'!$F$22:$I$29,MATCH(AH154,'Federal Tax Tables New'!$F$22:$F$29,1),1),INDEX('Federal Tax Tables New'!$F$44:$I$51,MATCH(AH154,'Federal Tax Tables New'!$F$44:$F$51,1),1)),CHOOSE(AA154,0,INDEX('Federal Tax Tables New'!$K$33:$N$40,MATCH(AH154,'Federal Tax Tables New'!$K$33:$K$40,1),1),INDEX('Federal Tax Tables New'!$K$22:$N$29,MATCH(AH154,'Federal Tax Tables New'!$K$22:$K$29,1),1),INDEX('Federal Tax Tables New'!$K$44:$N$51,MATCH(AH154,'Federal Tax Tables New'!$K$44:$K$51,1),1))),0),IF($Z154=2,CHOOSE(AA154,0,INDEX('Federal Tax Tables New'!$A$33:$D$40,MATCH(AH154,'Federal Tax Tables New'!$A$33:$A$40,1),1),INDEX('Federal Tax Tables New'!$A$22:$D$29,MATCH(AH154,'Federal Tax Tables New'!$A$22:$A$29,1),1),INDEX('Federal Tax Tables New'!$A$33:$D$40,MATCH(AH154,'Federal Tax Tables New'!$A$33:$A$40,1),1)),0)))</f>
        <v/>
      </c>
      <c r="AJ154" s="51" t="str">
        <f>IF(OR(ISBLANK($A154),$A154=""),"",MAX(IF($Z154=1,CHOOSE(AB154,CHOOSE(AA154,0,INDEX('Federal Tax Tables New'!$F$33:$I$40,MATCH(AH154,'Federal Tax Tables New'!$F$33:$F$40,1),3),INDEX('Federal Tax Tables New'!$F$22:$I$29,MATCH(AH154,'Federal Tax Tables New'!$F$22:$F$29,1),3),INDEX('Federal Tax Tables New'!$F$44:$I$51,MATCH(AH154,'Federal Tax Tables New'!$F$44:$F$51,1),3)),CHOOSE(AA154,0,INDEX('Federal Tax Tables New'!$K$33:$N$40,MATCH(AH154,'Federal Tax Tables New'!$K$33:$K$40,1),3),INDEX('Federal Tax Tables New'!$K$22:$N$29,MATCH(AH154,'Federal Tax Tables New'!$K$22:$K$29,1),3),INDEX('Federal Tax Tables New'!$K$44:$N$51,MATCH(AH154,'Federal Tax Tables New'!$K$44:$K$51,1),3))),0),IF($Z154=2,CHOOSE(AA154,0,INDEX('Federal Tax Tables New'!$A$33:$D$40,MATCH(AH154,'Federal Tax Tables New'!$A$33:$A$40,1),3),INDEX('Federal Tax Tables New'!$A$22:$D$29,MATCH(AH154,'Federal Tax Tables New'!$A$22:$A$29,1),3),INDEX('Federal Tax Tables New'!$A$33:$D$40,MATCH(AH154,'Federal Tax Tables New'!$A$33:$A$40,1),3)),0)))</f>
        <v/>
      </c>
      <c r="AK154" s="79" t="str">
        <f>IF(OR(ISBLANK($A154),$A154=""),"",MAX(IF($Z154=1,CHOOSE(AB154,CHOOSE(AA154,0,INDEX('Federal Tax Tables New'!$F$33:$I$40,MATCH(AH154,'Federal Tax Tables New'!$F$33:$F$40,1),4),INDEX('Federal Tax Tables New'!$F$22:$I$29,MATCH(AH154,'Federal Tax Tables New'!$F$22:$F$29,1),4),INDEX('Federal Tax Tables New'!$F$44:$I$51,MATCH(AH154,'Federal Tax Tables New'!$F$44:$F$51,1),4)),CHOOSE(AA154,0,INDEX('Federal Tax Tables New'!$K$33:$N$40,MATCH(AH154,'Federal Tax Tables New'!$K$33:$K$40,1),4),INDEX('Federal Tax Tables New'!$K$22:$N$29,MATCH(AH154,'Federal Tax Tables New'!$K$22:$K$29,1),4),INDEX('Federal Tax Tables New'!$K$44:$N$51,MATCH(AH154,'Federal Tax Tables New'!$K$44:$K$51,1),4))),0),IF($Z154=2,CHOOSE(AA154,0,INDEX('Federal Tax Tables New'!$A$33:$D$40,MATCH(AH154,'Federal Tax Tables New'!$A$33:$A$40,1),4),INDEX('Federal Tax Tables New'!$A$22:$D$29,MATCH(AH154,'Federal Tax Tables New'!$A$22:$A$29,1),4),INDEX('Federal Tax Tables New'!$A$33:$D$40,MATCH(AH154,'Federal Tax Tables New'!$A$33:$A$40,1),4)),0)))</f>
        <v/>
      </c>
      <c r="AL154" s="51" t="str">
        <f t="shared" si="26"/>
        <v/>
      </c>
      <c r="AM154" s="51" t="str">
        <f>IF(OR(ISBLANK($A154),$A154=""),"",CHOOSE(Z154,INDEX('Employee Register'!Q:Q,MATCH($A154,'Employee Register'!A:A,0))*'Federal Tax Tables New'!$H$5+INDEX('Employee Register'!R:R,MATCH($A154,'Employee Register'!A:A,0))*'Federal Tax Tables New'!$H$6,0))</f>
        <v/>
      </c>
      <c r="AN154" s="51" t="str">
        <f t="shared" si="23"/>
        <v/>
      </c>
      <c r="AO154" s="139" t="str">
        <f>IF(OR(ISBLANK($A154),$A154=""),"",IF(OR(M154=0,AA154=1),0,CHOOSE(Z154,INDEX('Employee Register'!T:T,MATCH($A154,'Employee Register'!A:A,0)),INDEX('Employee Register'!N:N,MATCH($A154,'Employee Register'!A:A,0)))))</f>
        <v/>
      </c>
      <c r="AP154" s="51" t="str">
        <f>IF(OR(ISBLANK($A154),$A154=""),"",CHOOSE(AC154,0,(M154-O154)*Settings!$B$18))</f>
        <v/>
      </c>
      <c r="AQ154" s="84" t="str">
        <f t="shared" si="24"/>
        <v/>
      </c>
      <c r="AS154" s="113"/>
    </row>
    <row r="155" spans="1:45" s="204" customFormat="1" ht="15" customHeight="1" x14ac:dyDescent="0.2">
      <c r="A155" s="82"/>
      <c r="B155" s="50" t="str">
        <f>IF(OR(ISBLANK($A155),$A155=""),"",INDEX('Employee Register'!B:B,MATCH($A155,'Employee Register'!A:A,0),1))</f>
        <v/>
      </c>
      <c r="C155" s="46"/>
      <c r="D155" s="46"/>
      <c r="E155" s="29"/>
      <c r="F155" s="29"/>
      <c r="G155" s="29"/>
      <c r="H155" s="29"/>
      <c r="I155" s="47"/>
      <c r="J155" s="48"/>
      <c r="K155" s="48"/>
      <c r="L155" s="48"/>
      <c r="M155" s="83" t="str">
        <f>IF(OR(ISBLANK($A155),$A155=""),"",SUM($E155:$H155)*INDEX('Employee Register'!G:G,MATCH($A155,'Employee Register'!A:A,0),1)+IF(OR($X155,ISBLANK($X155)),$I155,0)*INDEX('Employee Register'!H:H,MATCH($A155,'Employee Register'!A:A,0),1)+J155)</f>
        <v/>
      </c>
      <c r="N155" s="83" t="str">
        <f>IF(OR(ISBLANK($A155),$A155=""),"",(M155-J155)*INDEX('Employee Register'!U:U,MATCH($A155,'Employee Register'!A:A,0),1))</f>
        <v/>
      </c>
      <c r="O155" s="142" t="str">
        <f>IF(OR(ISBLANK($A155),$A155=""),"",IF(M155=0,0,INDEX('Employee Register'!V:V,MATCH($A155,'Employee Register'!A:A,0),1)))</f>
        <v/>
      </c>
      <c r="P155" s="142" t="str">
        <f>IF(OR(ISBLANK($A155),$A155=""),"",IF(M155=0,0,INDEX('Employee Register'!W:W,MATCH($A155,'Employee Register'!A:A,0),1)+K155))</f>
        <v/>
      </c>
      <c r="Q155" s="83" t="str">
        <f t="shared" si="21"/>
        <v/>
      </c>
      <c r="R155" s="83" t="str">
        <f>IF(OR(ISBLANK($A155),$A155=""),"",INDEX('Employee Register'!Y:Y,MATCH($A155,'Employee Register'!A:A,0))*$Y155)</f>
        <v/>
      </c>
      <c r="S155" s="83" t="str">
        <f>IF(OR(ISBLANK($A155),$A155=""),"",INDEX('Employee Register'!Z:Z,MATCH($A155,'Employee Register'!A:A,0))*$Y155)</f>
        <v/>
      </c>
      <c r="T155" s="83" t="str">
        <f>IF(OR(ISBLANK($A155),$A155=""),"",IF(SUMIF($A$6:$A155,A155,$AP$6:$AP155)&lt;='Federal Tax Tables New'!$N$5,AP155,IF('Federal Tax Tables New'!$N$5-SUMIF($A$6:$A155,A155,$AP$6:$AP155)+AP155&lt;=0,0,'Federal Tax Tables New'!$N$5-SUMIF($A$6:$A155,A155,$AP$6:$AP155)+AP155)))</f>
        <v/>
      </c>
      <c r="U155" s="83" t="str">
        <f>IF(OR(ISBLANK($A155),$A155=""),"",CHOOSE(AC155,0,$M155*Settings!$B$19))</f>
        <v/>
      </c>
      <c r="V155" s="142" t="str">
        <f>IF(OR(ISBLANK($A155),$A155=""),"",IF(M155=0,0,INDEX('Employee Register'!$AA:$AA,MATCH($A155,'Employee Register'!$A:$A,0),1)))</f>
        <v/>
      </c>
      <c r="W155" s="142" t="str">
        <f>IF(OR(ISBLANK($A155),$A155=""),"",IF(M155=0,0,INDEX('Employee Register'!$AB:$AB,MATCH($A155,'Employee Register'!$A:$A,0),1)))</f>
        <v/>
      </c>
      <c r="X155" s="49" t="str">
        <f>IF(OR(ISBLANK($A155),$A155=""),"",INDEX('Employee Register'!I:I,MATCH($A155,'Employee Register'!A:A,0))="No")</f>
        <v/>
      </c>
      <c r="Y155" s="51" t="str">
        <f t="shared" si="25"/>
        <v/>
      </c>
      <c r="Z155" s="49" t="str">
        <f>IF(OR(ISBLANK($A155),$A155=""),"",MATCH(INDEX('Employee Register'!K:K,MATCH($A155,'Employee Register'!A:A,0)),Settings!$A$2:$A$3,0))</f>
        <v/>
      </c>
      <c r="AA155" s="49" t="str">
        <f>IF(OR(ISBLANK($A155),$A155=""),"",CHOOSE(Z155,MATCH(INDEX('Employee Register'!O:O,MATCH($A155,'Employee Register'!A:A,0)),Settings!$A$6:$A$9,0),MATCH(INDEX('Employee Register'!L:L,MATCH($A155,'Employee Register'!A:A,0)),Settings!$A$12:$A$15,0)))</f>
        <v/>
      </c>
      <c r="AB155" s="49" t="str">
        <f>IF(OR(ISBLANK($A155),$A155=""),"",CHOOSE(Z155,MATCH(INDEX('Employee Register'!P:P,MATCH($A155,'Employee Register'!A:A,0)),Settings!$A$22:$A$23,0),0))</f>
        <v/>
      </c>
      <c r="AC155" s="49" t="str">
        <f>IF(OR(ISBLANK($A155),$A155=""),"",MATCH(INDEX('Employee Register'!X:X,MATCH($A155,'Employee Register'!A:A,0)),Settings!$A$26:$A$27,0))</f>
        <v/>
      </c>
      <c r="AD155" s="49" t="str">
        <f>IF(OR(ISBLANK($A155),$A155=""),"",IF(Z155=2,INDEX('Employee Register'!M:M,MATCH($A155,'Employee Register'!A:A,0)),0))</f>
        <v/>
      </c>
      <c r="AE155" s="78" t="str">
        <f>IF(OR(ISBLANK($A155),$A155=""),"",$AD155*INDEX('Federal Tax Tables New'!$B$56:$B$63,MATCH(INDEX('Employee Register'!J:J,MATCH($A155,'Employee Register'!A:A,0)),'Federal Tax Tables New'!$A$56:$A$63,0),1))</f>
        <v/>
      </c>
      <c r="AF155" s="51" t="str">
        <f t="shared" si="22"/>
        <v/>
      </c>
      <c r="AG155" s="49" t="str">
        <f>IF(OR(ISBLANK($A155),$A155=""),"",INDEX('Federal Tax Tables New'!$C$56:$C$63,MATCH(INDEX('Employee Register'!J:J,MATCH($A155,'Employee Register'!A:A,0)),'Federal Tax Tables New'!$A$56:$A$63,0),1))</f>
        <v/>
      </c>
      <c r="AH155" s="139" t="str">
        <f>IF(OR(ISBLANK($A155),$A155=""),"",IF(AF155&lt;CHOOSE(Z155,INDEX('Employee Register'!S:S,MATCH($A155,'Employee Register'!A:A,0)),0),0,AF155*AG155-CHOOSE(Z155,INDEX('Employee Register'!S:S,MATCH($A155,'Employee Register'!A:A,0))*AG155,0)))</f>
        <v/>
      </c>
      <c r="AI155" s="51" t="str">
        <f>IF(OR(ISBLANK($A155),$A155=""),"",MAX(IF($Z155=1,CHOOSE(AB155,CHOOSE(AA155,0,INDEX('Federal Tax Tables New'!$F$33:$I$40,MATCH(AH155,'Federal Tax Tables New'!$F$33:$F$40,1),1),INDEX('Federal Tax Tables New'!$F$22:$I$29,MATCH(AH155,'Federal Tax Tables New'!$F$22:$F$29,1),1),INDEX('Federal Tax Tables New'!$F$44:$I$51,MATCH(AH155,'Federal Tax Tables New'!$F$44:$F$51,1),1)),CHOOSE(AA155,0,INDEX('Federal Tax Tables New'!$K$33:$N$40,MATCH(AH155,'Federal Tax Tables New'!$K$33:$K$40,1),1),INDEX('Federal Tax Tables New'!$K$22:$N$29,MATCH(AH155,'Federal Tax Tables New'!$K$22:$K$29,1),1),INDEX('Federal Tax Tables New'!$K$44:$N$51,MATCH(AH155,'Federal Tax Tables New'!$K$44:$K$51,1),1))),0),IF($Z155=2,CHOOSE(AA155,0,INDEX('Federal Tax Tables New'!$A$33:$D$40,MATCH(AH155,'Federal Tax Tables New'!$A$33:$A$40,1),1),INDEX('Federal Tax Tables New'!$A$22:$D$29,MATCH(AH155,'Federal Tax Tables New'!$A$22:$A$29,1),1),INDEX('Federal Tax Tables New'!$A$33:$D$40,MATCH(AH155,'Federal Tax Tables New'!$A$33:$A$40,1),1)),0)))</f>
        <v/>
      </c>
      <c r="AJ155" s="51" t="str">
        <f>IF(OR(ISBLANK($A155),$A155=""),"",MAX(IF($Z155=1,CHOOSE(AB155,CHOOSE(AA155,0,INDEX('Federal Tax Tables New'!$F$33:$I$40,MATCH(AH155,'Federal Tax Tables New'!$F$33:$F$40,1),3),INDEX('Federal Tax Tables New'!$F$22:$I$29,MATCH(AH155,'Federal Tax Tables New'!$F$22:$F$29,1),3),INDEX('Federal Tax Tables New'!$F$44:$I$51,MATCH(AH155,'Federal Tax Tables New'!$F$44:$F$51,1),3)),CHOOSE(AA155,0,INDEX('Federal Tax Tables New'!$K$33:$N$40,MATCH(AH155,'Federal Tax Tables New'!$K$33:$K$40,1),3),INDEX('Federal Tax Tables New'!$K$22:$N$29,MATCH(AH155,'Federal Tax Tables New'!$K$22:$K$29,1),3),INDEX('Federal Tax Tables New'!$K$44:$N$51,MATCH(AH155,'Federal Tax Tables New'!$K$44:$K$51,1),3))),0),IF($Z155=2,CHOOSE(AA155,0,INDEX('Federal Tax Tables New'!$A$33:$D$40,MATCH(AH155,'Federal Tax Tables New'!$A$33:$A$40,1),3),INDEX('Federal Tax Tables New'!$A$22:$D$29,MATCH(AH155,'Federal Tax Tables New'!$A$22:$A$29,1),3),INDEX('Federal Tax Tables New'!$A$33:$D$40,MATCH(AH155,'Federal Tax Tables New'!$A$33:$A$40,1),3)),0)))</f>
        <v/>
      </c>
      <c r="AK155" s="79" t="str">
        <f>IF(OR(ISBLANK($A155),$A155=""),"",MAX(IF($Z155=1,CHOOSE(AB155,CHOOSE(AA155,0,INDEX('Federal Tax Tables New'!$F$33:$I$40,MATCH(AH155,'Federal Tax Tables New'!$F$33:$F$40,1),4),INDEX('Federal Tax Tables New'!$F$22:$I$29,MATCH(AH155,'Federal Tax Tables New'!$F$22:$F$29,1),4),INDEX('Federal Tax Tables New'!$F$44:$I$51,MATCH(AH155,'Federal Tax Tables New'!$F$44:$F$51,1),4)),CHOOSE(AA155,0,INDEX('Federal Tax Tables New'!$K$33:$N$40,MATCH(AH155,'Federal Tax Tables New'!$K$33:$K$40,1),4),INDEX('Federal Tax Tables New'!$K$22:$N$29,MATCH(AH155,'Federal Tax Tables New'!$K$22:$K$29,1),4),INDEX('Federal Tax Tables New'!$K$44:$N$51,MATCH(AH155,'Federal Tax Tables New'!$K$44:$K$51,1),4))),0),IF($Z155=2,CHOOSE(AA155,0,INDEX('Federal Tax Tables New'!$A$33:$D$40,MATCH(AH155,'Federal Tax Tables New'!$A$33:$A$40,1),4),INDEX('Federal Tax Tables New'!$A$22:$D$29,MATCH(AH155,'Federal Tax Tables New'!$A$22:$A$29,1),4),INDEX('Federal Tax Tables New'!$A$33:$D$40,MATCH(AH155,'Federal Tax Tables New'!$A$33:$A$40,1),4)),0)))</f>
        <v/>
      </c>
      <c r="AL155" s="51" t="str">
        <f t="shared" si="26"/>
        <v/>
      </c>
      <c r="AM155" s="51" t="str">
        <f>IF(OR(ISBLANK($A155),$A155=""),"",CHOOSE(Z155,INDEX('Employee Register'!Q:Q,MATCH($A155,'Employee Register'!A:A,0))*'Federal Tax Tables New'!$H$5+INDEX('Employee Register'!R:R,MATCH($A155,'Employee Register'!A:A,0))*'Federal Tax Tables New'!$H$6,0))</f>
        <v/>
      </c>
      <c r="AN155" s="51" t="str">
        <f t="shared" si="23"/>
        <v/>
      </c>
      <c r="AO155" s="139" t="str">
        <f>IF(OR(ISBLANK($A155),$A155=""),"",IF(OR(M155=0,AA155=1),0,CHOOSE(Z155,INDEX('Employee Register'!T:T,MATCH($A155,'Employee Register'!A:A,0)),INDEX('Employee Register'!N:N,MATCH($A155,'Employee Register'!A:A,0)))))</f>
        <v/>
      </c>
      <c r="AP155" s="51" t="str">
        <f>IF(OR(ISBLANK($A155),$A155=""),"",CHOOSE(AC155,0,(M155-O155)*Settings!$B$18))</f>
        <v/>
      </c>
      <c r="AQ155" s="84" t="str">
        <f t="shared" si="24"/>
        <v/>
      </c>
      <c r="AS155" s="113"/>
    </row>
    <row r="156" spans="1:45" s="204" customFormat="1" ht="15" customHeight="1" x14ac:dyDescent="0.2">
      <c r="A156" s="82"/>
      <c r="B156" s="50" t="str">
        <f>IF(OR(ISBLANK($A156),$A156=""),"",INDEX('Employee Register'!B:B,MATCH($A156,'Employee Register'!A:A,0),1))</f>
        <v/>
      </c>
      <c r="C156" s="46"/>
      <c r="D156" s="46"/>
      <c r="E156" s="29"/>
      <c r="F156" s="29"/>
      <c r="G156" s="29"/>
      <c r="H156" s="29"/>
      <c r="I156" s="47"/>
      <c r="J156" s="48"/>
      <c r="K156" s="48"/>
      <c r="L156" s="48"/>
      <c r="M156" s="83" t="str">
        <f>IF(OR(ISBLANK($A156),$A156=""),"",SUM($E156:$H156)*INDEX('Employee Register'!G:G,MATCH($A156,'Employee Register'!A:A,0),1)+IF(OR($X156,ISBLANK($X156)),$I156,0)*INDEX('Employee Register'!H:H,MATCH($A156,'Employee Register'!A:A,0),1)+J156)</f>
        <v/>
      </c>
      <c r="N156" s="83" t="str">
        <f>IF(OR(ISBLANK($A156),$A156=""),"",(M156-J156)*INDEX('Employee Register'!U:U,MATCH($A156,'Employee Register'!A:A,0),1))</f>
        <v/>
      </c>
      <c r="O156" s="142" t="str">
        <f>IF(OR(ISBLANK($A156),$A156=""),"",IF(M156=0,0,INDEX('Employee Register'!V:V,MATCH($A156,'Employee Register'!A:A,0),1)))</f>
        <v/>
      </c>
      <c r="P156" s="142" t="str">
        <f>IF(OR(ISBLANK($A156),$A156=""),"",IF(M156=0,0,INDEX('Employee Register'!W:W,MATCH($A156,'Employee Register'!A:A,0),1)+K156))</f>
        <v/>
      </c>
      <c r="Q156" s="83" t="str">
        <f t="shared" si="21"/>
        <v/>
      </c>
      <c r="R156" s="83" t="str">
        <f>IF(OR(ISBLANK($A156),$A156=""),"",INDEX('Employee Register'!Y:Y,MATCH($A156,'Employee Register'!A:A,0))*$Y156)</f>
        <v/>
      </c>
      <c r="S156" s="83" t="str">
        <f>IF(OR(ISBLANK($A156),$A156=""),"",INDEX('Employee Register'!Z:Z,MATCH($A156,'Employee Register'!A:A,0))*$Y156)</f>
        <v/>
      </c>
      <c r="T156" s="83" t="str">
        <f>IF(OR(ISBLANK($A156),$A156=""),"",IF(SUMIF($A$6:$A156,A156,$AP$6:$AP156)&lt;='Federal Tax Tables New'!$N$5,AP156,IF('Federal Tax Tables New'!$N$5-SUMIF($A$6:$A156,A156,$AP$6:$AP156)+AP156&lt;=0,0,'Federal Tax Tables New'!$N$5-SUMIF($A$6:$A156,A156,$AP$6:$AP156)+AP156)))</f>
        <v/>
      </c>
      <c r="U156" s="83" t="str">
        <f>IF(OR(ISBLANK($A156),$A156=""),"",CHOOSE(AC156,0,$M156*Settings!$B$19))</f>
        <v/>
      </c>
      <c r="V156" s="142" t="str">
        <f>IF(OR(ISBLANK($A156),$A156=""),"",IF(M156=0,0,INDEX('Employee Register'!$AA:$AA,MATCH($A156,'Employee Register'!$A:$A,0),1)))</f>
        <v/>
      </c>
      <c r="W156" s="142" t="str">
        <f>IF(OR(ISBLANK($A156),$A156=""),"",IF(M156=0,0,INDEX('Employee Register'!$AB:$AB,MATCH($A156,'Employee Register'!$A:$A,0),1)))</f>
        <v/>
      </c>
      <c r="X156" s="49" t="str">
        <f>IF(OR(ISBLANK($A156),$A156=""),"",INDEX('Employee Register'!I:I,MATCH($A156,'Employee Register'!A:A,0))="No")</f>
        <v/>
      </c>
      <c r="Y156" s="51" t="str">
        <f t="shared" si="25"/>
        <v/>
      </c>
      <c r="Z156" s="49" t="str">
        <f>IF(OR(ISBLANK($A156),$A156=""),"",MATCH(INDEX('Employee Register'!K:K,MATCH($A156,'Employee Register'!A:A,0)),Settings!$A$2:$A$3,0))</f>
        <v/>
      </c>
      <c r="AA156" s="49" t="str">
        <f>IF(OR(ISBLANK($A156),$A156=""),"",CHOOSE(Z156,MATCH(INDEX('Employee Register'!O:O,MATCH($A156,'Employee Register'!A:A,0)),Settings!$A$6:$A$9,0),MATCH(INDEX('Employee Register'!L:L,MATCH($A156,'Employee Register'!A:A,0)),Settings!$A$12:$A$15,0)))</f>
        <v/>
      </c>
      <c r="AB156" s="49" t="str">
        <f>IF(OR(ISBLANK($A156),$A156=""),"",CHOOSE(Z156,MATCH(INDEX('Employee Register'!P:P,MATCH($A156,'Employee Register'!A:A,0)),Settings!$A$22:$A$23,0),0))</f>
        <v/>
      </c>
      <c r="AC156" s="49" t="str">
        <f>IF(OR(ISBLANK($A156),$A156=""),"",MATCH(INDEX('Employee Register'!X:X,MATCH($A156,'Employee Register'!A:A,0)),Settings!$A$26:$A$27,0))</f>
        <v/>
      </c>
      <c r="AD156" s="49" t="str">
        <f>IF(OR(ISBLANK($A156),$A156=""),"",IF(Z156=2,INDEX('Employee Register'!M:M,MATCH($A156,'Employee Register'!A:A,0)),0))</f>
        <v/>
      </c>
      <c r="AE156" s="78" t="str">
        <f>IF(OR(ISBLANK($A156),$A156=""),"",$AD156*INDEX('Federal Tax Tables New'!$B$56:$B$63,MATCH(INDEX('Employee Register'!J:J,MATCH($A156,'Employee Register'!A:A,0)),'Federal Tax Tables New'!$A$56:$A$63,0),1))</f>
        <v/>
      </c>
      <c r="AF156" s="51" t="str">
        <f t="shared" si="22"/>
        <v/>
      </c>
      <c r="AG156" s="49" t="str">
        <f>IF(OR(ISBLANK($A156),$A156=""),"",INDEX('Federal Tax Tables New'!$C$56:$C$63,MATCH(INDEX('Employee Register'!J:J,MATCH($A156,'Employee Register'!A:A,0)),'Federal Tax Tables New'!$A$56:$A$63,0),1))</f>
        <v/>
      </c>
      <c r="AH156" s="139" t="str">
        <f>IF(OR(ISBLANK($A156),$A156=""),"",IF(AF156&lt;CHOOSE(Z156,INDEX('Employee Register'!S:S,MATCH($A156,'Employee Register'!A:A,0)),0),0,AF156*AG156-CHOOSE(Z156,INDEX('Employee Register'!S:S,MATCH($A156,'Employee Register'!A:A,0))*AG156,0)))</f>
        <v/>
      </c>
      <c r="AI156" s="51" t="str">
        <f>IF(OR(ISBLANK($A156),$A156=""),"",MAX(IF($Z156=1,CHOOSE(AB156,CHOOSE(AA156,0,INDEX('Federal Tax Tables New'!$F$33:$I$40,MATCH(AH156,'Federal Tax Tables New'!$F$33:$F$40,1),1),INDEX('Federal Tax Tables New'!$F$22:$I$29,MATCH(AH156,'Federal Tax Tables New'!$F$22:$F$29,1),1),INDEX('Federal Tax Tables New'!$F$44:$I$51,MATCH(AH156,'Federal Tax Tables New'!$F$44:$F$51,1),1)),CHOOSE(AA156,0,INDEX('Federal Tax Tables New'!$K$33:$N$40,MATCH(AH156,'Federal Tax Tables New'!$K$33:$K$40,1),1),INDEX('Federal Tax Tables New'!$K$22:$N$29,MATCH(AH156,'Federal Tax Tables New'!$K$22:$K$29,1),1),INDEX('Federal Tax Tables New'!$K$44:$N$51,MATCH(AH156,'Federal Tax Tables New'!$K$44:$K$51,1),1))),0),IF($Z156=2,CHOOSE(AA156,0,INDEX('Federal Tax Tables New'!$A$33:$D$40,MATCH(AH156,'Federal Tax Tables New'!$A$33:$A$40,1),1),INDEX('Federal Tax Tables New'!$A$22:$D$29,MATCH(AH156,'Federal Tax Tables New'!$A$22:$A$29,1),1),INDEX('Federal Tax Tables New'!$A$33:$D$40,MATCH(AH156,'Federal Tax Tables New'!$A$33:$A$40,1),1)),0)))</f>
        <v/>
      </c>
      <c r="AJ156" s="51" t="str">
        <f>IF(OR(ISBLANK($A156),$A156=""),"",MAX(IF($Z156=1,CHOOSE(AB156,CHOOSE(AA156,0,INDEX('Federal Tax Tables New'!$F$33:$I$40,MATCH(AH156,'Federal Tax Tables New'!$F$33:$F$40,1),3),INDEX('Federal Tax Tables New'!$F$22:$I$29,MATCH(AH156,'Federal Tax Tables New'!$F$22:$F$29,1),3),INDEX('Federal Tax Tables New'!$F$44:$I$51,MATCH(AH156,'Federal Tax Tables New'!$F$44:$F$51,1),3)),CHOOSE(AA156,0,INDEX('Federal Tax Tables New'!$K$33:$N$40,MATCH(AH156,'Federal Tax Tables New'!$K$33:$K$40,1),3),INDEX('Federal Tax Tables New'!$K$22:$N$29,MATCH(AH156,'Federal Tax Tables New'!$K$22:$K$29,1),3),INDEX('Federal Tax Tables New'!$K$44:$N$51,MATCH(AH156,'Federal Tax Tables New'!$K$44:$K$51,1),3))),0),IF($Z156=2,CHOOSE(AA156,0,INDEX('Federal Tax Tables New'!$A$33:$D$40,MATCH(AH156,'Federal Tax Tables New'!$A$33:$A$40,1),3),INDEX('Federal Tax Tables New'!$A$22:$D$29,MATCH(AH156,'Federal Tax Tables New'!$A$22:$A$29,1),3),INDEX('Federal Tax Tables New'!$A$33:$D$40,MATCH(AH156,'Federal Tax Tables New'!$A$33:$A$40,1),3)),0)))</f>
        <v/>
      </c>
      <c r="AK156" s="79" t="str">
        <f>IF(OR(ISBLANK($A156),$A156=""),"",MAX(IF($Z156=1,CHOOSE(AB156,CHOOSE(AA156,0,INDEX('Federal Tax Tables New'!$F$33:$I$40,MATCH(AH156,'Federal Tax Tables New'!$F$33:$F$40,1),4),INDEX('Federal Tax Tables New'!$F$22:$I$29,MATCH(AH156,'Federal Tax Tables New'!$F$22:$F$29,1),4),INDEX('Federal Tax Tables New'!$F$44:$I$51,MATCH(AH156,'Federal Tax Tables New'!$F$44:$F$51,1),4)),CHOOSE(AA156,0,INDEX('Federal Tax Tables New'!$K$33:$N$40,MATCH(AH156,'Federal Tax Tables New'!$K$33:$K$40,1),4),INDEX('Federal Tax Tables New'!$K$22:$N$29,MATCH(AH156,'Federal Tax Tables New'!$K$22:$K$29,1),4),INDEX('Federal Tax Tables New'!$K$44:$N$51,MATCH(AH156,'Federal Tax Tables New'!$K$44:$K$51,1),4))),0),IF($Z156=2,CHOOSE(AA156,0,INDEX('Federal Tax Tables New'!$A$33:$D$40,MATCH(AH156,'Federal Tax Tables New'!$A$33:$A$40,1),4),INDEX('Federal Tax Tables New'!$A$22:$D$29,MATCH(AH156,'Federal Tax Tables New'!$A$22:$A$29,1),4),INDEX('Federal Tax Tables New'!$A$33:$D$40,MATCH(AH156,'Federal Tax Tables New'!$A$33:$A$40,1),4)),0)))</f>
        <v/>
      </c>
      <c r="AL156" s="51" t="str">
        <f t="shared" si="26"/>
        <v/>
      </c>
      <c r="AM156" s="51" t="str">
        <f>IF(OR(ISBLANK($A156),$A156=""),"",CHOOSE(Z156,INDEX('Employee Register'!Q:Q,MATCH($A156,'Employee Register'!A:A,0))*'Federal Tax Tables New'!$H$5+INDEX('Employee Register'!R:R,MATCH($A156,'Employee Register'!A:A,0))*'Federal Tax Tables New'!$H$6,0))</f>
        <v/>
      </c>
      <c r="AN156" s="51" t="str">
        <f t="shared" si="23"/>
        <v/>
      </c>
      <c r="AO156" s="139" t="str">
        <f>IF(OR(ISBLANK($A156),$A156=""),"",IF(OR(M156=0,AA156=1),0,CHOOSE(Z156,INDEX('Employee Register'!T:T,MATCH($A156,'Employee Register'!A:A,0)),INDEX('Employee Register'!N:N,MATCH($A156,'Employee Register'!A:A,0)))))</f>
        <v/>
      </c>
      <c r="AP156" s="51" t="str">
        <f>IF(OR(ISBLANK($A156),$A156=""),"",CHOOSE(AC156,0,(M156-O156)*Settings!$B$18))</f>
        <v/>
      </c>
      <c r="AQ156" s="84" t="str">
        <f t="shared" si="24"/>
        <v/>
      </c>
      <c r="AS156" s="113"/>
    </row>
    <row r="157" spans="1:45" s="204" customFormat="1" ht="15" customHeight="1" x14ac:dyDescent="0.2">
      <c r="A157" s="82"/>
      <c r="B157" s="50" t="str">
        <f>IF(OR(ISBLANK($A157),$A157=""),"",INDEX('Employee Register'!B:B,MATCH($A157,'Employee Register'!A:A,0),1))</f>
        <v/>
      </c>
      <c r="C157" s="46"/>
      <c r="D157" s="46"/>
      <c r="E157" s="29"/>
      <c r="F157" s="29"/>
      <c r="G157" s="29"/>
      <c r="H157" s="29"/>
      <c r="I157" s="47"/>
      <c r="J157" s="48"/>
      <c r="K157" s="48"/>
      <c r="L157" s="48"/>
      <c r="M157" s="83" t="str">
        <f>IF(OR(ISBLANK($A157),$A157=""),"",SUM($E157:$H157)*INDEX('Employee Register'!G:G,MATCH($A157,'Employee Register'!A:A,0),1)+IF(OR($X157,ISBLANK($X157)),$I157,0)*INDEX('Employee Register'!H:H,MATCH($A157,'Employee Register'!A:A,0),1)+J157)</f>
        <v/>
      </c>
      <c r="N157" s="83" t="str">
        <f>IF(OR(ISBLANK($A157),$A157=""),"",(M157-J157)*INDEX('Employee Register'!U:U,MATCH($A157,'Employee Register'!A:A,0),1))</f>
        <v/>
      </c>
      <c r="O157" s="142" t="str">
        <f>IF(OR(ISBLANK($A157),$A157=""),"",IF(M157=0,0,INDEX('Employee Register'!V:V,MATCH($A157,'Employee Register'!A:A,0),1)))</f>
        <v/>
      </c>
      <c r="P157" s="142" t="str">
        <f>IF(OR(ISBLANK($A157),$A157=""),"",IF(M157=0,0,INDEX('Employee Register'!W:W,MATCH($A157,'Employee Register'!A:A,0),1)+K157))</f>
        <v/>
      </c>
      <c r="Q157" s="83" t="str">
        <f t="shared" si="21"/>
        <v/>
      </c>
      <c r="R157" s="83" t="str">
        <f>IF(OR(ISBLANK($A157),$A157=""),"",INDEX('Employee Register'!Y:Y,MATCH($A157,'Employee Register'!A:A,0))*$Y157)</f>
        <v/>
      </c>
      <c r="S157" s="83" t="str">
        <f>IF(OR(ISBLANK($A157),$A157=""),"",INDEX('Employee Register'!Z:Z,MATCH($A157,'Employee Register'!A:A,0))*$Y157)</f>
        <v/>
      </c>
      <c r="T157" s="83" t="str">
        <f>IF(OR(ISBLANK($A157),$A157=""),"",IF(SUMIF($A$6:$A157,A157,$AP$6:$AP157)&lt;='Federal Tax Tables New'!$N$5,AP157,IF('Federal Tax Tables New'!$N$5-SUMIF($A$6:$A157,A157,$AP$6:$AP157)+AP157&lt;=0,0,'Federal Tax Tables New'!$N$5-SUMIF($A$6:$A157,A157,$AP$6:$AP157)+AP157)))</f>
        <v/>
      </c>
      <c r="U157" s="83" t="str">
        <f>IF(OR(ISBLANK($A157),$A157=""),"",CHOOSE(AC157,0,$M157*Settings!$B$19))</f>
        <v/>
      </c>
      <c r="V157" s="142" t="str">
        <f>IF(OR(ISBLANK($A157),$A157=""),"",IF(M157=0,0,INDEX('Employee Register'!$AA:$AA,MATCH($A157,'Employee Register'!$A:$A,0),1)))</f>
        <v/>
      </c>
      <c r="W157" s="142" t="str">
        <f>IF(OR(ISBLANK($A157),$A157=""),"",IF(M157=0,0,INDEX('Employee Register'!$AB:$AB,MATCH($A157,'Employee Register'!$A:$A,0),1)))</f>
        <v/>
      </c>
      <c r="X157" s="49" t="str">
        <f>IF(OR(ISBLANK($A157),$A157=""),"",INDEX('Employee Register'!I:I,MATCH($A157,'Employee Register'!A:A,0))="No")</f>
        <v/>
      </c>
      <c r="Y157" s="51" t="str">
        <f t="shared" si="25"/>
        <v/>
      </c>
      <c r="Z157" s="49" t="str">
        <f>IF(OR(ISBLANK($A157),$A157=""),"",MATCH(INDEX('Employee Register'!K:K,MATCH($A157,'Employee Register'!A:A,0)),Settings!$A$2:$A$3,0))</f>
        <v/>
      </c>
      <c r="AA157" s="49" t="str">
        <f>IF(OR(ISBLANK($A157),$A157=""),"",CHOOSE(Z157,MATCH(INDEX('Employee Register'!O:O,MATCH($A157,'Employee Register'!A:A,0)),Settings!$A$6:$A$9,0),MATCH(INDEX('Employee Register'!L:L,MATCH($A157,'Employee Register'!A:A,0)),Settings!$A$12:$A$15,0)))</f>
        <v/>
      </c>
      <c r="AB157" s="49" t="str">
        <f>IF(OR(ISBLANK($A157),$A157=""),"",CHOOSE(Z157,MATCH(INDEX('Employee Register'!P:P,MATCH($A157,'Employee Register'!A:A,0)),Settings!$A$22:$A$23,0),0))</f>
        <v/>
      </c>
      <c r="AC157" s="49" t="str">
        <f>IF(OR(ISBLANK($A157),$A157=""),"",MATCH(INDEX('Employee Register'!X:X,MATCH($A157,'Employee Register'!A:A,0)),Settings!$A$26:$A$27,0))</f>
        <v/>
      </c>
      <c r="AD157" s="49" t="str">
        <f>IF(OR(ISBLANK($A157),$A157=""),"",IF(Z157=2,INDEX('Employee Register'!M:M,MATCH($A157,'Employee Register'!A:A,0)),0))</f>
        <v/>
      </c>
      <c r="AE157" s="78" t="str">
        <f>IF(OR(ISBLANK($A157),$A157=""),"",$AD157*INDEX('Federal Tax Tables New'!$B$56:$B$63,MATCH(INDEX('Employee Register'!J:J,MATCH($A157,'Employee Register'!A:A,0)),'Federal Tax Tables New'!$A$56:$A$63,0),1))</f>
        <v/>
      </c>
      <c r="AF157" s="51" t="str">
        <f t="shared" si="22"/>
        <v/>
      </c>
      <c r="AG157" s="49" t="str">
        <f>IF(OR(ISBLANK($A157),$A157=""),"",INDEX('Federal Tax Tables New'!$C$56:$C$63,MATCH(INDEX('Employee Register'!J:J,MATCH($A157,'Employee Register'!A:A,0)),'Federal Tax Tables New'!$A$56:$A$63,0),1))</f>
        <v/>
      </c>
      <c r="AH157" s="139" t="str">
        <f>IF(OR(ISBLANK($A157),$A157=""),"",IF(AF157&lt;CHOOSE(Z157,INDEX('Employee Register'!S:S,MATCH($A157,'Employee Register'!A:A,0)),0),0,AF157*AG157-CHOOSE(Z157,INDEX('Employee Register'!S:S,MATCH($A157,'Employee Register'!A:A,0))*AG157,0)))</f>
        <v/>
      </c>
      <c r="AI157" s="51" t="str">
        <f>IF(OR(ISBLANK($A157),$A157=""),"",MAX(IF($Z157=1,CHOOSE(AB157,CHOOSE(AA157,0,INDEX('Federal Tax Tables New'!$F$33:$I$40,MATCH(AH157,'Federal Tax Tables New'!$F$33:$F$40,1),1),INDEX('Federal Tax Tables New'!$F$22:$I$29,MATCH(AH157,'Federal Tax Tables New'!$F$22:$F$29,1),1),INDEX('Federal Tax Tables New'!$F$44:$I$51,MATCH(AH157,'Federal Tax Tables New'!$F$44:$F$51,1),1)),CHOOSE(AA157,0,INDEX('Federal Tax Tables New'!$K$33:$N$40,MATCH(AH157,'Federal Tax Tables New'!$K$33:$K$40,1),1),INDEX('Federal Tax Tables New'!$K$22:$N$29,MATCH(AH157,'Federal Tax Tables New'!$K$22:$K$29,1),1),INDEX('Federal Tax Tables New'!$K$44:$N$51,MATCH(AH157,'Federal Tax Tables New'!$K$44:$K$51,1),1))),0),IF($Z157=2,CHOOSE(AA157,0,INDEX('Federal Tax Tables New'!$A$33:$D$40,MATCH(AH157,'Federal Tax Tables New'!$A$33:$A$40,1),1),INDEX('Federal Tax Tables New'!$A$22:$D$29,MATCH(AH157,'Federal Tax Tables New'!$A$22:$A$29,1),1),INDEX('Federal Tax Tables New'!$A$33:$D$40,MATCH(AH157,'Federal Tax Tables New'!$A$33:$A$40,1),1)),0)))</f>
        <v/>
      </c>
      <c r="AJ157" s="51" t="str">
        <f>IF(OR(ISBLANK($A157),$A157=""),"",MAX(IF($Z157=1,CHOOSE(AB157,CHOOSE(AA157,0,INDEX('Federal Tax Tables New'!$F$33:$I$40,MATCH(AH157,'Federal Tax Tables New'!$F$33:$F$40,1),3),INDEX('Federal Tax Tables New'!$F$22:$I$29,MATCH(AH157,'Federal Tax Tables New'!$F$22:$F$29,1),3),INDEX('Federal Tax Tables New'!$F$44:$I$51,MATCH(AH157,'Federal Tax Tables New'!$F$44:$F$51,1),3)),CHOOSE(AA157,0,INDEX('Federal Tax Tables New'!$K$33:$N$40,MATCH(AH157,'Federal Tax Tables New'!$K$33:$K$40,1),3),INDEX('Federal Tax Tables New'!$K$22:$N$29,MATCH(AH157,'Federal Tax Tables New'!$K$22:$K$29,1),3),INDEX('Federal Tax Tables New'!$K$44:$N$51,MATCH(AH157,'Federal Tax Tables New'!$K$44:$K$51,1),3))),0),IF($Z157=2,CHOOSE(AA157,0,INDEX('Federal Tax Tables New'!$A$33:$D$40,MATCH(AH157,'Federal Tax Tables New'!$A$33:$A$40,1),3),INDEX('Federal Tax Tables New'!$A$22:$D$29,MATCH(AH157,'Federal Tax Tables New'!$A$22:$A$29,1),3),INDEX('Federal Tax Tables New'!$A$33:$D$40,MATCH(AH157,'Federal Tax Tables New'!$A$33:$A$40,1),3)),0)))</f>
        <v/>
      </c>
      <c r="AK157" s="79" t="str">
        <f>IF(OR(ISBLANK($A157),$A157=""),"",MAX(IF($Z157=1,CHOOSE(AB157,CHOOSE(AA157,0,INDEX('Federal Tax Tables New'!$F$33:$I$40,MATCH(AH157,'Federal Tax Tables New'!$F$33:$F$40,1),4),INDEX('Federal Tax Tables New'!$F$22:$I$29,MATCH(AH157,'Federal Tax Tables New'!$F$22:$F$29,1),4),INDEX('Federal Tax Tables New'!$F$44:$I$51,MATCH(AH157,'Federal Tax Tables New'!$F$44:$F$51,1),4)),CHOOSE(AA157,0,INDEX('Federal Tax Tables New'!$K$33:$N$40,MATCH(AH157,'Federal Tax Tables New'!$K$33:$K$40,1),4),INDEX('Federal Tax Tables New'!$K$22:$N$29,MATCH(AH157,'Federal Tax Tables New'!$K$22:$K$29,1),4),INDEX('Federal Tax Tables New'!$K$44:$N$51,MATCH(AH157,'Federal Tax Tables New'!$K$44:$K$51,1),4))),0),IF($Z157=2,CHOOSE(AA157,0,INDEX('Federal Tax Tables New'!$A$33:$D$40,MATCH(AH157,'Federal Tax Tables New'!$A$33:$A$40,1),4),INDEX('Federal Tax Tables New'!$A$22:$D$29,MATCH(AH157,'Federal Tax Tables New'!$A$22:$A$29,1),4),INDEX('Federal Tax Tables New'!$A$33:$D$40,MATCH(AH157,'Federal Tax Tables New'!$A$33:$A$40,1),4)),0)))</f>
        <v/>
      </c>
      <c r="AL157" s="51" t="str">
        <f t="shared" si="26"/>
        <v/>
      </c>
      <c r="AM157" s="51" t="str">
        <f>IF(OR(ISBLANK($A157),$A157=""),"",CHOOSE(Z157,INDEX('Employee Register'!Q:Q,MATCH($A157,'Employee Register'!A:A,0))*'Federal Tax Tables New'!$H$5+INDEX('Employee Register'!R:R,MATCH($A157,'Employee Register'!A:A,0))*'Federal Tax Tables New'!$H$6,0))</f>
        <v/>
      </c>
      <c r="AN157" s="51" t="str">
        <f t="shared" si="23"/>
        <v/>
      </c>
      <c r="AO157" s="139" t="str">
        <f>IF(OR(ISBLANK($A157),$A157=""),"",IF(OR(M157=0,AA157=1),0,CHOOSE(Z157,INDEX('Employee Register'!T:T,MATCH($A157,'Employee Register'!A:A,0)),INDEX('Employee Register'!N:N,MATCH($A157,'Employee Register'!A:A,0)))))</f>
        <v/>
      </c>
      <c r="AP157" s="51" t="str">
        <f>IF(OR(ISBLANK($A157),$A157=""),"",CHOOSE(AC157,0,(M157-O157)*Settings!$B$18))</f>
        <v/>
      </c>
      <c r="AQ157" s="84" t="str">
        <f t="shared" si="24"/>
        <v/>
      </c>
      <c r="AS157" s="113"/>
    </row>
    <row r="158" spans="1:45" s="204" customFormat="1" ht="15" customHeight="1" x14ac:dyDescent="0.2">
      <c r="A158" s="82"/>
      <c r="B158" s="50" t="str">
        <f>IF(OR(ISBLANK($A158),$A158=""),"",INDEX('Employee Register'!B:B,MATCH($A158,'Employee Register'!A:A,0),1))</f>
        <v/>
      </c>
      <c r="C158" s="46"/>
      <c r="D158" s="46"/>
      <c r="E158" s="29"/>
      <c r="F158" s="29"/>
      <c r="G158" s="29"/>
      <c r="H158" s="29"/>
      <c r="I158" s="47"/>
      <c r="J158" s="48"/>
      <c r="K158" s="48"/>
      <c r="L158" s="48"/>
      <c r="M158" s="83" t="str">
        <f>IF(OR(ISBLANK($A158),$A158=""),"",SUM($E158:$H158)*INDEX('Employee Register'!G:G,MATCH($A158,'Employee Register'!A:A,0),1)+IF(OR($X158,ISBLANK($X158)),$I158,0)*INDEX('Employee Register'!H:H,MATCH($A158,'Employee Register'!A:A,0),1)+J158)</f>
        <v/>
      </c>
      <c r="N158" s="83" t="str">
        <f>IF(OR(ISBLANK($A158),$A158=""),"",(M158-J158)*INDEX('Employee Register'!U:U,MATCH($A158,'Employee Register'!A:A,0),1))</f>
        <v/>
      </c>
      <c r="O158" s="142" t="str">
        <f>IF(OR(ISBLANK($A158),$A158=""),"",IF(M158=0,0,INDEX('Employee Register'!V:V,MATCH($A158,'Employee Register'!A:A,0),1)))</f>
        <v/>
      </c>
      <c r="P158" s="142" t="str">
        <f>IF(OR(ISBLANK($A158),$A158=""),"",IF(M158=0,0,INDEX('Employee Register'!W:W,MATCH($A158,'Employee Register'!A:A,0),1)+K158))</f>
        <v/>
      </c>
      <c r="Q158" s="83" t="str">
        <f t="shared" si="21"/>
        <v/>
      </c>
      <c r="R158" s="83" t="str">
        <f>IF(OR(ISBLANK($A158),$A158=""),"",INDEX('Employee Register'!Y:Y,MATCH($A158,'Employee Register'!A:A,0))*$Y158)</f>
        <v/>
      </c>
      <c r="S158" s="83" t="str">
        <f>IF(OR(ISBLANK($A158),$A158=""),"",INDEX('Employee Register'!Z:Z,MATCH($A158,'Employee Register'!A:A,0))*$Y158)</f>
        <v/>
      </c>
      <c r="T158" s="83" t="str">
        <f>IF(OR(ISBLANK($A158),$A158=""),"",IF(SUMIF($A$6:$A158,A158,$AP$6:$AP158)&lt;='Federal Tax Tables New'!$N$5,AP158,IF('Federal Tax Tables New'!$N$5-SUMIF($A$6:$A158,A158,$AP$6:$AP158)+AP158&lt;=0,0,'Federal Tax Tables New'!$N$5-SUMIF($A$6:$A158,A158,$AP$6:$AP158)+AP158)))</f>
        <v/>
      </c>
      <c r="U158" s="83" t="str">
        <f>IF(OR(ISBLANK($A158),$A158=""),"",CHOOSE(AC158,0,$M158*Settings!$B$19))</f>
        <v/>
      </c>
      <c r="V158" s="142" t="str">
        <f>IF(OR(ISBLANK($A158),$A158=""),"",IF(M158=0,0,INDEX('Employee Register'!$AA:$AA,MATCH($A158,'Employee Register'!$A:$A,0),1)))</f>
        <v/>
      </c>
      <c r="W158" s="142" t="str">
        <f>IF(OR(ISBLANK($A158),$A158=""),"",IF(M158=0,0,INDEX('Employee Register'!$AB:$AB,MATCH($A158,'Employee Register'!$A:$A,0),1)))</f>
        <v/>
      </c>
      <c r="X158" s="49" t="str">
        <f>IF(OR(ISBLANK($A158),$A158=""),"",INDEX('Employee Register'!I:I,MATCH($A158,'Employee Register'!A:A,0))="No")</f>
        <v/>
      </c>
      <c r="Y158" s="51" t="str">
        <f t="shared" si="25"/>
        <v/>
      </c>
      <c r="Z158" s="49" t="str">
        <f>IF(OR(ISBLANK($A158),$A158=""),"",MATCH(INDEX('Employee Register'!K:K,MATCH($A158,'Employee Register'!A:A,0)),Settings!$A$2:$A$3,0))</f>
        <v/>
      </c>
      <c r="AA158" s="49" t="str">
        <f>IF(OR(ISBLANK($A158),$A158=""),"",CHOOSE(Z158,MATCH(INDEX('Employee Register'!O:O,MATCH($A158,'Employee Register'!A:A,0)),Settings!$A$6:$A$9,0),MATCH(INDEX('Employee Register'!L:L,MATCH($A158,'Employee Register'!A:A,0)),Settings!$A$12:$A$15,0)))</f>
        <v/>
      </c>
      <c r="AB158" s="49" t="str">
        <f>IF(OR(ISBLANK($A158),$A158=""),"",CHOOSE(Z158,MATCH(INDEX('Employee Register'!P:P,MATCH($A158,'Employee Register'!A:A,0)),Settings!$A$22:$A$23,0),0))</f>
        <v/>
      </c>
      <c r="AC158" s="49" t="str">
        <f>IF(OR(ISBLANK($A158),$A158=""),"",MATCH(INDEX('Employee Register'!X:X,MATCH($A158,'Employee Register'!A:A,0)),Settings!$A$26:$A$27,0))</f>
        <v/>
      </c>
      <c r="AD158" s="49" t="str">
        <f>IF(OR(ISBLANK($A158),$A158=""),"",IF(Z158=2,INDEX('Employee Register'!M:M,MATCH($A158,'Employee Register'!A:A,0)),0))</f>
        <v/>
      </c>
      <c r="AE158" s="78" t="str">
        <f>IF(OR(ISBLANK($A158),$A158=""),"",$AD158*INDEX('Federal Tax Tables New'!$B$56:$B$63,MATCH(INDEX('Employee Register'!J:J,MATCH($A158,'Employee Register'!A:A,0)),'Federal Tax Tables New'!$A$56:$A$63,0),1))</f>
        <v/>
      </c>
      <c r="AF158" s="51" t="str">
        <f t="shared" si="22"/>
        <v/>
      </c>
      <c r="AG158" s="49" t="str">
        <f>IF(OR(ISBLANK($A158),$A158=""),"",INDEX('Federal Tax Tables New'!$C$56:$C$63,MATCH(INDEX('Employee Register'!J:J,MATCH($A158,'Employee Register'!A:A,0)),'Federal Tax Tables New'!$A$56:$A$63,0),1))</f>
        <v/>
      </c>
      <c r="AH158" s="139" t="str">
        <f>IF(OR(ISBLANK($A158),$A158=""),"",IF(AF158&lt;CHOOSE(Z158,INDEX('Employee Register'!S:S,MATCH($A158,'Employee Register'!A:A,0)),0),0,AF158*AG158-CHOOSE(Z158,INDEX('Employee Register'!S:S,MATCH($A158,'Employee Register'!A:A,0))*AG158,0)))</f>
        <v/>
      </c>
      <c r="AI158" s="51" t="str">
        <f>IF(OR(ISBLANK($A158),$A158=""),"",MAX(IF($Z158=1,CHOOSE(AB158,CHOOSE(AA158,0,INDEX('Federal Tax Tables New'!$F$33:$I$40,MATCH(AH158,'Federal Tax Tables New'!$F$33:$F$40,1),1),INDEX('Federal Tax Tables New'!$F$22:$I$29,MATCH(AH158,'Federal Tax Tables New'!$F$22:$F$29,1),1),INDEX('Federal Tax Tables New'!$F$44:$I$51,MATCH(AH158,'Federal Tax Tables New'!$F$44:$F$51,1),1)),CHOOSE(AA158,0,INDEX('Federal Tax Tables New'!$K$33:$N$40,MATCH(AH158,'Federal Tax Tables New'!$K$33:$K$40,1),1),INDEX('Federal Tax Tables New'!$K$22:$N$29,MATCH(AH158,'Federal Tax Tables New'!$K$22:$K$29,1),1),INDEX('Federal Tax Tables New'!$K$44:$N$51,MATCH(AH158,'Federal Tax Tables New'!$K$44:$K$51,1),1))),0),IF($Z158=2,CHOOSE(AA158,0,INDEX('Federal Tax Tables New'!$A$33:$D$40,MATCH(AH158,'Federal Tax Tables New'!$A$33:$A$40,1),1),INDEX('Federal Tax Tables New'!$A$22:$D$29,MATCH(AH158,'Federal Tax Tables New'!$A$22:$A$29,1),1),INDEX('Federal Tax Tables New'!$A$33:$D$40,MATCH(AH158,'Federal Tax Tables New'!$A$33:$A$40,1),1)),0)))</f>
        <v/>
      </c>
      <c r="AJ158" s="51" t="str">
        <f>IF(OR(ISBLANK($A158),$A158=""),"",MAX(IF($Z158=1,CHOOSE(AB158,CHOOSE(AA158,0,INDEX('Federal Tax Tables New'!$F$33:$I$40,MATCH(AH158,'Federal Tax Tables New'!$F$33:$F$40,1),3),INDEX('Federal Tax Tables New'!$F$22:$I$29,MATCH(AH158,'Federal Tax Tables New'!$F$22:$F$29,1),3),INDEX('Federal Tax Tables New'!$F$44:$I$51,MATCH(AH158,'Federal Tax Tables New'!$F$44:$F$51,1),3)),CHOOSE(AA158,0,INDEX('Federal Tax Tables New'!$K$33:$N$40,MATCH(AH158,'Federal Tax Tables New'!$K$33:$K$40,1),3),INDEX('Federal Tax Tables New'!$K$22:$N$29,MATCH(AH158,'Federal Tax Tables New'!$K$22:$K$29,1),3),INDEX('Federal Tax Tables New'!$K$44:$N$51,MATCH(AH158,'Federal Tax Tables New'!$K$44:$K$51,1),3))),0),IF($Z158=2,CHOOSE(AA158,0,INDEX('Federal Tax Tables New'!$A$33:$D$40,MATCH(AH158,'Federal Tax Tables New'!$A$33:$A$40,1),3),INDEX('Federal Tax Tables New'!$A$22:$D$29,MATCH(AH158,'Federal Tax Tables New'!$A$22:$A$29,1),3),INDEX('Federal Tax Tables New'!$A$33:$D$40,MATCH(AH158,'Federal Tax Tables New'!$A$33:$A$40,1),3)),0)))</f>
        <v/>
      </c>
      <c r="AK158" s="79" t="str">
        <f>IF(OR(ISBLANK($A158),$A158=""),"",MAX(IF($Z158=1,CHOOSE(AB158,CHOOSE(AA158,0,INDEX('Federal Tax Tables New'!$F$33:$I$40,MATCH(AH158,'Federal Tax Tables New'!$F$33:$F$40,1),4),INDEX('Federal Tax Tables New'!$F$22:$I$29,MATCH(AH158,'Federal Tax Tables New'!$F$22:$F$29,1),4),INDEX('Federal Tax Tables New'!$F$44:$I$51,MATCH(AH158,'Federal Tax Tables New'!$F$44:$F$51,1),4)),CHOOSE(AA158,0,INDEX('Federal Tax Tables New'!$K$33:$N$40,MATCH(AH158,'Federal Tax Tables New'!$K$33:$K$40,1),4),INDEX('Federal Tax Tables New'!$K$22:$N$29,MATCH(AH158,'Federal Tax Tables New'!$K$22:$K$29,1),4),INDEX('Federal Tax Tables New'!$K$44:$N$51,MATCH(AH158,'Federal Tax Tables New'!$K$44:$K$51,1),4))),0),IF($Z158=2,CHOOSE(AA158,0,INDEX('Federal Tax Tables New'!$A$33:$D$40,MATCH(AH158,'Federal Tax Tables New'!$A$33:$A$40,1),4),INDEX('Federal Tax Tables New'!$A$22:$D$29,MATCH(AH158,'Federal Tax Tables New'!$A$22:$A$29,1),4),INDEX('Federal Tax Tables New'!$A$33:$D$40,MATCH(AH158,'Federal Tax Tables New'!$A$33:$A$40,1),4)),0)))</f>
        <v/>
      </c>
      <c r="AL158" s="51" t="str">
        <f t="shared" si="26"/>
        <v/>
      </c>
      <c r="AM158" s="51" t="str">
        <f>IF(OR(ISBLANK($A158),$A158=""),"",CHOOSE(Z158,INDEX('Employee Register'!Q:Q,MATCH($A158,'Employee Register'!A:A,0))*'Federal Tax Tables New'!$H$5+INDEX('Employee Register'!R:R,MATCH($A158,'Employee Register'!A:A,0))*'Federal Tax Tables New'!$H$6,0))</f>
        <v/>
      </c>
      <c r="AN158" s="51" t="str">
        <f t="shared" si="23"/>
        <v/>
      </c>
      <c r="AO158" s="139" t="str">
        <f>IF(OR(ISBLANK($A158),$A158=""),"",IF(OR(M158=0,AA158=1),0,CHOOSE(Z158,INDEX('Employee Register'!T:T,MATCH($A158,'Employee Register'!A:A,0)),INDEX('Employee Register'!N:N,MATCH($A158,'Employee Register'!A:A,0)))))</f>
        <v/>
      </c>
      <c r="AP158" s="51" t="str">
        <f>IF(OR(ISBLANK($A158),$A158=""),"",CHOOSE(AC158,0,(M158-O158)*Settings!$B$18))</f>
        <v/>
      </c>
      <c r="AQ158" s="84" t="str">
        <f t="shared" si="24"/>
        <v/>
      </c>
      <c r="AS158" s="113"/>
    </row>
    <row r="159" spans="1:45" s="204" customFormat="1" ht="15" customHeight="1" x14ac:dyDescent="0.2">
      <c r="A159" s="82"/>
      <c r="B159" s="50" t="str">
        <f>IF(OR(ISBLANK($A159),$A159=""),"",INDEX('Employee Register'!B:B,MATCH($A159,'Employee Register'!A:A,0),1))</f>
        <v/>
      </c>
      <c r="C159" s="46"/>
      <c r="D159" s="46"/>
      <c r="E159" s="29"/>
      <c r="F159" s="29"/>
      <c r="G159" s="29"/>
      <c r="H159" s="29"/>
      <c r="I159" s="47"/>
      <c r="J159" s="48"/>
      <c r="K159" s="48"/>
      <c r="L159" s="48"/>
      <c r="M159" s="83" t="str">
        <f>IF(OR(ISBLANK($A159),$A159=""),"",SUM($E159:$H159)*INDEX('Employee Register'!G:G,MATCH($A159,'Employee Register'!A:A,0),1)+IF(OR($X159,ISBLANK($X159)),$I159,0)*INDEX('Employee Register'!H:H,MATCH($A159,'Employee Register'!A:A,0),1)+J159)</f>
        <v/>
      </c>
      <c r="N159" s="83" t="str">
        <f>IF(OR(ISBLANK($A159),$A159=""),"",(M159-J159)*INDEX('Employee Register'!U:U,MATCH($A159,'Employee Register'!A:A,0),1))</f>
        <v/>
      </c>
      <c r="O159" s="142" t="str">
        <f>IF(OR(ISBLANK($A159),$A159=""),"",IF(M159=0,0,INDEX('Employee Register'!V:V,MATCH($A159,'Employee Register'!A:A,0),1)))</f>
        <v/>
      </c>
      <c r="P159" s="142" t="str">
        <f>IF(OR(ISBLANK($A159),$A159=""),"",IF(M159=0,0,INDEX('Employee Register'!W:W,MATCH($A159,'Employee Register'!A:A,0),1)+K159))</f>
        <v/>
      </c>
      <c r="Q159" s="83" t="str">
        <f t="shared" si="21"/>
        <v/>
      </c>
      <c r="R159" s="83" t="str">
        <f>IF(OR(ISBLANK($A159),$A159=""),"",INDEX('Employee Register'!Y:Y,MATCH($A159,'Employee Register'!A:A,0))*$Y159)</f>
        <v/>
      </c>
      <c r="S159" s="83" t="str">
        <f>IF(OR(ISBLANK($A159),$A159=""),"",INDEX('Employee Register'!Z:Z,MATCH($A159,'Employee Register'!A:A,0))*$Y159)</f>
        <v/>
      </c>
      <c r="T159" s="83" t="str">
        <f>IF(OR(ISBLANK($A159),$A159=""),"",IF(SUMIF($A$6:$A159,A159,$AP$6:$AP159)&lt;='Federal Tax Tables New'!$N$5,AP159,IF('Federal Tax Tables New'!$N$5-SUMIF($A$6:$A159,A159,$AP$6:$AP159)+AP159&lt;=0,0,'Federal Tax Tables New'!$N$5-SUMIF($A$6:$A159,A159,$AP$6:$AP159)+AP159)))</f>
        <v/>
      </c>
      <c r="U159" s="83" t="str">
        <f>IF(OR(ISBLANK($A159),$A159=""),"",CHOOSE(AC159,0,$M159*Settings!$B$19))</f>
        <v/>
      </c>
      <c r="V159" s="142" t="str">
        <f>IF(OR(ISBLANK($A159),$A159=""),"",IF(M159=0,0,INDEX('Employee Register'!$AA:$AA,MATCH($A159,'Employee Register'!$A:$A,0),1)))</f>
        <v/>
      </c>
      <c r="W159" s="142" t="str">
        <f>IF(OR(ISBLANK($A159),$A159=""),"",IF(M159=0,0,INDEX('Employee Register'!$AB:$AB,MATCH($A159,'Employee Register'!$A:$A,0),1)))</f>
        <v/>
      </c>
      <c r="X159" s="49" t="str">
        <f>IF(OR(ISBLANK($A159),$A159=""),"",INDEX('Employee Register'!I:I,MATCH($A159,'Employee Register'!A:A,0))="No")</f>
        <v/>
      </c>
      <c r="Y159" s="51" t="str">
        <f t="shared" si="25"/>
        <v/>
      </c>
      <c r="Z159" s="49" t="str">
        <f>IF(OR(ISBLANK($A159),$A159=""),"",MATCH(INDEX('Employee Register'!K:K,MATCH($A159,'Employee Register'!A:A,0)),Settings!$A$2:$A$3,0))</f>
        <v/>
      </c>
      <c r="AA159" s="49" t="str">
        <f>IF(OR(ISBLANK($A159),$A159=""),"",CHOOSE(Z159,MATCH(INDEX('Employee Register'!O:O,MATCH($A159,'Employee Register'!A:A,0)),Settings!$A$6:$A$9,0),MATCH(INDEX('Employee Register'!L:L,MATCH($A159,'Employee Register'!A:A,0)),Settings!$A$12:$A$15,0)))</f>
        <v/>
      </c>
      <c r="AB159" s="49" t="str">
        <f>IF(OR(ISBLANK($A159),$A159=""),"",CHOOSE(Z159,MATCH(INDEX('Employee Register'!P:P,MATCH($A159,'Employee Register'!A:A,0)),Settings!$A$22:$A$23,0),0))</f>
        <v/>
      </c>
      <c r="AC159" s="49" t="str">
        <f>IF(OR(ISBLANK($A159),$A159=""),"",MATCH(INDEX('Employee Register'!X:X,MATCH($A159,'Employee Register'!A:A,0)),Settings!$A$26:$A$27,0))</f>
        <v/>
      </c>
      <c r="AD159" s="49" t="str">
        <f>IF(OR(ISBLANK($A159),$A159=""),"",IF(Z159=2,INDEX('Employee Register'!M:M,MATCH($A159,'Employee Register'!A:A,0)),0))</f>
        <v/>
      </c>
      <c r="AE159" s="78" t="str">
        <f>IF(OR(ISBLANK($A159),$A159=""),"",$AD159*INDEX('Federal Tax Tables New'!$B$56:$B$63,MATCH(INDEX('Employee Register'!J:J,MATCH($A159,'Employee Register'!A:A,0)),'Federal Tax Tables New'!$A$56:$A$63,0),1))</f>
        <v/>
      </c>
      <c r="AF159" s="51" t="str">
        <f t="shared" si="22"/>
        <v/>
      </c>
      <c r="AG159" s="49" t="str">
        <f>IF(OR(ISBLANK($A159),$A159=""),"",INDEX('Federal Tax Tables New'!$C$56:$C$63,MATCH(INDEX('Employee Register'!J:J,MATCH($A159,'Employee Register'!A:A,0)),'Federal Tax Tables New'!$A$56:$A$63,0),1))</f>
        <v/>
      </c>
      <c r="AH159" s="139" t="str">
        <f>IF(OR(ISBLANK($A159),$A159=""),"",IF(AF159&lt;CHOOSE(Z159,INDEX('Employee Register'!S:S,MATCH($A159,'Employee Register'!A:A,0)),0),0,AF159*AG159-CHOOSE(Z159,INDEX('Employee Register'!S:S,MATCH($A159,'Employee Register'!A:A,0))*AG159,0)))</f>
        <v/>
      </c>
      <c r="AI159" s="51" t="str">
        <f>IF(OR(ISBLANK($A159),$A159=""),"",MAX(IF($Z159=1,CHOOSE(AB159,CHOOSE(AA159,0,INDEX('Federal Tax Tables New'!$F$33:$I$40,MATCH(AH159,'Federal Tax Tables New'!$F$33:$F$40,1),1),INDEX('Federal Tax Tables New'!$F$22:$I$29,MATCH(AH159,'Federal Tax Tables New'!$F$22:$F$29,1),1),INDEX('Federal Tax Tables New'!$F$44:$I$51,MATCH(AH159,'Federal Tax Tables New'!$F$44:$F$51,1),1)),CHOOSE(AA159,0,INDEX('Federal Tax Tables New'!$K$33:$N$40,MATCH(AH159,'Federal Tax Tables New'!$K$33:$K$40,1),1),INDEX('Federal Tax Tables New'!$K$22:$N$29,MATCH(AH159,'Federal Tax Tables New'!$K$22:$K$29,1),1),INDEX('Federal Tax Tables New'!$K$44:$N$51,MATCH(AH159,'Federal Tax Tables New'!$K$44:$K$51,1),1))),0),IF($Z159=2,CHOOSE(AA159,0,INDEX('Federal Tax Tables New'!$A$33:$D$40,MATCH(AH159,'Federal Tax Tables New'!$A$33:$A$40,1),1),INDEX('Federal Tax Tables New'!$A$22:$D$29,MATCH(AH159,'Federal Tax Tables New'!$A$22:$A$29,1),1),INDEX('Federal Tax Tables New'!$A$33:$D$40,MATCH(AH159,'Federal Tax Tables New'!$A$33:$A$40,1),1)),0)))</f>
        <v/>
      </c>
      <c r="AJ159" s="51" t="str">
        <f>IF(OR(ISBLANK($A159),$A159=""),"",MAX(IF($Z159=1,CHOOSE(AB159,CHOOSE(AA159,0,INDEX('Federal Tax Tables New'!$F$33:$I$40,MATCH(AH159,'Federal Tax Tables New'!$F$33:$F$40,1),3),INDEX('Federal Tax Tables New'!$F$22:$I$29,MATCH(AH159,'Federal Tax Tables New'!$F$22:$F$29,1),3),INDEX('Federal Tax Tables New'!$F$44:$I$51,MATCH(AH159,'Federal Tax Tables New'!$F$44:$F$51,1),3)),CHOOSE(AA159,0,INDEX('Federal Tax Tables New'!$K$33:$N$40,MATCH(AH159,'Federal Tax Tables New'!$K$33:$K$40,1),3),INDEX('Federal Tax Tables New'!$K$22:$N$29,MATCH(AH159,'Federal Tax Tables New'!$K$22:$K$29,1),3),INDEX('Federal Tax Tables New'!$K$44:$N$51,MATCH(AH159,'Federal Tax Tables New'!$K$44:$K$51,1),3))),0),IF($Z159=2,CHOOSE(AA159,0,INDEX('Federal Tax Tables New'!$A$33:$D$40,MATCH(AH159,'Federal Tax Tables New'!$A$33:$A$40,1),3),INDEX('Federal Tax Tables New'!$A$22:$D$29,MATCH(AH159,'Federal Tax Tables New'!$A$22:$A$29,1),3),INDEX('Federal Tax Tables New'!$A$33:$D$40,MATCH(AH159,'Federal Tax Tables New'!$A$33:$A$40,1),3)),0)))</f>
        <v/>
      </c>
      <c r="AK159" s="79" t="str">
        <f>IF(OR(ISBLANK($A159),$A159=""),"",MAX(IF($Z159=1,CHOOSE(AB159,CHOOSE(AA159,0,INDEX('Federal Tax Tables New'!$F$33:$I$40,MATCH(AH159,'Federal Tax Tables New'!$F$33:$F$40,1),4),INDEX('Federal Tax Tables New'!$F$22:$I$29,MATCH(AH159,'Federal Tax Tables New'!$F$22:$F$29,1),4),INDEX('Federal Tax Tables New'!$F$44:$I$51,MATCH(AH159,'Federal Tax Tables New'!$F$44:$F$51,1),4)),CHOOSE(AA159,0,INDEX('Federal Tax Tables New'!$K$33:$N$40,MATCH(AH159,'Federal Tax Tables New'!$K$33:$K$40,1),4),INDEX('Federal Tax Tables New'!$K$22:$N$29,MATCH(AH159,'Federal Tax Tables New'!$K$22:$K$29,1),4),INDEX('Federal Tax Tables New'!$K$44:$N$51,MATCH(AH159,'Federal Tax Tables New'!$K$44:$K$51,1),4))),0),IF($Z159=2,CHOOSE(AA159,0,INDEX('Federal Tax Tables New'!$A$33:$D$40,MATCH(AH159,'Federal Tax Tables New'!$A$33:$A$40,1),4),INDEX('Federal Tax Tables New'!$A$22:$D$29,MATCH(AH159,'Federal Tax Tables New'!$A$22:$A$29,1),4),INDEX('Federal Tax Tables New'!$A$33:$D$40,MATCH(AH159,'Federal Tax Tables New'!$A$33:$A$40,1),4)),0)))</f>
        <v/>
      </c>
      <c r="AL159" s="51" t="str">
        <f t="shared" si="26"/>
        <v/>
      </c>
      <c r="AM159" s="51" t="str">
        <f>IF(OR(ISBLANK($A159),$A159=""),"",CHOOSE(Z159,INDEX('Employee Register'!Q:Q,MATCH($A159,'Employee Register'!A:A,0))*'Federal Tax Tables New'!$H$5+INDEX('Employee Register'!R:R,MATCH($A159,'Employee Register'!A:A,0))*'Federal Tax Tables New'!$H$6,0))</f>
        <v/>
      </c>
      <c r="AN159" s="51" t="str">
        <f t="shared" si="23"/>
        <v/>
      </c>
      <c r="AO159" s="139" t="str">
        <f>IF(OR(ISBLANK($A159),$A159=""),"",IF(OR(M159=0,AA159=1),0,CHOOSE(Z159,INDEX('Employee Register'!T:T,MATCH($A159,'Employee Register'!A:A,0)),INDEX('Employee Register'!N:N,MATCH($A159,'Employee Register'!A:A,0)))))</f>
        <v/>
      </c>
      <c r="AP159" s="51" t="str">
        <f>IF(OR(ISBLANK($A159),$A159=""),"",CHOOSE(AC159,0,(M159-O159)*Settings!$B$18))</f>
        <v/>
      </c>
      <c r="AQ159" s="84" t="str">
        <f t="shared" si="24"/>
        <v/>
      </c>
      <c r="AS159" s="113"/>
    </row>
    <row r="160" spans="1:45" s="204" customFormat="1" ht="15" customHeight="1" x14ac:dyDescent="0.2">
      <c r="A160" s="82"/>
      <c r="B160" s="50" t="str">
        <f>IF(OR(ISBLANK($A160),$A160=""),"",INDEX('Employee Register'!B:B,MATCH($A160,'Employee Register'!A:A,0),1))</f>
        <v/>
      </c>
      <c r="C160" s="46"/>
      <c r="D160" s="46"/>
      <c r="E160" s="29"/>
      <c r="F160" s="29"/>
      <c r="G160" s="29"/>
      <c r="H160" s="29"/>
      <c r="I160" s="47"/>
      <c r="J160" s="48"/>
      <c r="K160" s="48"/>
      <c r="L160" s="48"/>
      <c r="M160" s="83" t="str">
        <f>IF(OR(ISBLANK($A160),$A160=""),"",SUM($E160:$H160)*INDEX('Employee Register'!G:G,MATCH($A160,'Employee Register'!A:A,0),1)+IF(OR($X160,ISBLANK($X160)),$I160,0)*INDEX('Employee Register'!H:H,MATCH($A160,'Employee Register'!A:A,0),1)+J160)</f>
        <v/>
      </c>
      <c r="N160" s="83" t="str">
        <f>IF(OR(ISBLANK($A160),$A160=""),"",(M160-J160)*INDEX('Employee Register'!U:U,MATCH($A160,'Employee Register'!A:A,0),1))</f>
        <v/>
      </c>
      <c r="O160" s="142" t="str">
        <f>IF(OR(ISBLANK($A160),$A160=""),"",IF(M160=0,0,INDEX('Employee Register'!V:V,MATCH($A160,'Employee Register'!A:A,0),1)))</f>
        <v/>
      </c>
      <c r="P160" s="142" t="str">
        <f>IF(OR(ISBLANK($A160),$A160=""),"",IF(M160=0,0,INDEX('Employee Register'!W:W,MATCH($A160,'Employee Register'!A:A,0),1)+K160))</f>
        <v/>
      </c>
      <c r="Q160" s="83" t="str">
        <f t="shared" si="21"/>
        <v/>
      </c>
      <c r="R160" s="83" t="str">
        <f>IF(OR(ISBLANK($A160),$A160=""),"",INDEX('Employee Register'!Y:Y,MATCH($A160,'Employee Register'!A:A,0))*$Y160)</f>
        <v/>
      </c>
      <c r="S160" s="83" t="str">
        <f>IF(OR(ISBLANK($A160),$A160=""),"",INDEX('Employee Register'!Z:Z,MATCH($A160,'Employee Register'!A:A,0))*$Y160)</f>
        <v/>
      </c>
      <c r="T160" s="83" t="str">
        <f>IF(OR(ISBLANK($A160),$A160=""),"",IF(SUMIF($A$6:$A160,A160,$AP$6:$AP160)&lt;='Federal Tax Tables New'!$N$5,AP160,IF('Federal Tax Tables New'!$N$5-SUMIF($A$6:$A160,A160,$AP$6:$AP160)+AP160&lt;=0,0,'Federal Tax Tables New'!$N$5-SUMIF($A$6:$A160,A160,$AP$6:$AP160)+AP160)))</f>
        <v/>
      </c>
      <c r="U160" s="83" t="str">
        <f>IF(OR(ISBLANK($A160),$A160=""),"",CHOOSE(AC160,0,$M160*Settings!$B$19))</f>
        <v/>
      </c>
      <c r="V160" s="142" t="str">
        <f>IF(OR(ISBLANK($A160),$A160=""),"",IF(M160=0,0,INDEX('Employee Register'!$AA:$AA,MATCH($A160,'Employee Register'!$A:$A,0),1)))</f>
        <v/>
      </c>
      <c r="W160" s="142" t="str">
        <f>IF(OR(ISBLANK($A160),$A160=""),"",IF(M160=0,0,INDEX('Employee Register'!$AB:$AB,MATCH($A160,'Employee Register'!$A:$A,0),1)))</f>
        <v/>
      </c>
      <c r="X160" s="49" t="str">
        <f>IF(OR(ISBLANK($A160),$A160=""),"",INDEX('Employee Register'!I:I,MATCH($A160,'Employee Register'!A:A,0))="No")</f>
        <v/>
      </c>
      <c r="Y160" s="51" t="str">
        <f t="shared" si="25"/>
        <v/>
      </c>
      <c r="Z160" s="49" t="str">
        <f>IF(OR(ISBLANK($A160),$A160=""),"",MATCH(INDEX('Employee Register'!K:K,MATCH($A160,'Employee Register'!A:A,0)),Settings!$A$2:$A$3,0))</f>
        <v/>
      </c>
      <c r="AA160" s="49" t="str">
        <f>IF(OR(ISBLANK($A160),$A160=""),"",CHOOSE(Z160,MATCH(INDEX('Employee Register'!O:O,MATCH($A160,'Employee Register'!A:A,0)),Settings!$A$6:$A$9,0),MATCH(INDEX('Employee Register'!L:L,MATCH($A160,'Employee Register'!A:A,0)),Settings!$A$12:$A$15,0)))</f>
        <v/>
      </c>
      <c r="AB160" s="49" t="str">
        <f>IF(OR(ISBLANK($A160),$A160=""),"",CHOOSE(Z160,MATCH(INDEX('Employee Register'!P:P,MATCH($A160,'Employee Register'!A:A,0)),Settings!$A$22:$A$23,0),0))</f>
        <v/>
      </c>
      <c r="AC160" s="49" t="str">
        <f>IF(OR(ISBLANK($A160),$A160=""),"",MATCH(INDEX('Employee Register'!X:X,MATCH($A160,'Employee Register'!A:A,0)),Settings!$A$26:$A$27,0))</f>
        <v/>
      </c>
      <c r="AD160" s="49" t="str">
        <f>IF(OR(ISBLANK($A160),$A160=""),"",IF(Z160=2,INDEX('Employee Register'!M:M,MATCH($A160,'Employee Register'!A:A,0)),0))</f>
        <v/>
      </c>
      <c r="AE160" s="78" t="str">
        <f>IF(OR(ISBLANK($A160),$A160=""),"",$AD160*INDEX('Federal Tax Tables New'!$B$56:$B$63,MATCH(INDEX('Employee Register'!J:J,MATCH($A160,'Employee Register'!A:A,0)),'Federal Tax Tables New'!$A$56:$A$63,0),1))</f>
        <v/>
      </c>
      <c r="AF160" s="51" t="str">
        <f t="shared" si="22"/>
        <v/>
      </c>
      <c r="AG160" s="49" t="str">
        <f>IF(OR(ISBLANK($A160),$A160=""),"",INDEX('Federal Tax Tables New'!$C$56:$C$63,MATCH(INDEX('Employee Register'!J:J,MATCH($A160,'Employee Register'!A:A,0)),'Federal Tax Tables New'!$A$56:$A$63,0),1))</f>
        <v/>
      </c>
      <c r="AH160" s="139" t="str">
        <f>IF(OR(ISBLANK($A160),$A160=""),"",IF(AF160&lt;CHOOSE(Z160,INDEX('Employee Register'!S:S,MATCH($A160,'Employee Register'!A:A,0)),0),0,AF160*AG160-CHOOSE(Z160,INDEX('Employee Register'!S:S,MATCH($A160,'Employee Register'!A:A,0))*AG160,0)))</f>
        <v/>
      </c>
      <c r="AI160" s="51" t="str">
        <f>IF(OR(ISBLANK($A160),$A160=""),"",MAX(IF($Z160=1,CHOOSE(AB160,CHOOSE(AA160,0,INDEX('Federal Tax Tables New'!$F$33:$I$40,MATCH(AH160,'Federal Tax Tables New'!$F$33:$F$40,1),1),INDEX('Federal Tax Tables New'!$F$22:$I$29,MATCH(AH160,'Federal Tax Tables New'!$F$22:$F$29,1),1),INDEX('Federal Tax Tables New'!$F$44:$I$51,MATCH(AH160,'Federal Tax Tables New'!$F$44:$F$51,1),1)),CHOOSE(AA160,0,INDEX('Federal Tax Tables New'!$K$33:$N$40,MATCH(AH160,'Federal Tax Tables New'!$K$33:$K$40,1),1),INDEX('Federal Tax Tables New'!$K$22:$N$29,MATCH(AH160,'Federal Tax Tables New'!$K$22:$K$29,1),1),INDEX('Federal Tax Tables New'!$K$44:$N$51,MATCH(AH160,'Federal Tax Tables New'!$K$44:$K$51,1),1))),0),IF($Z160=2,CHOOSE(AA160,0,INDEX('Federal Tax Tables New'!$A$33:$D$40,MATCH(AH160,'Federal Tax Tables New'!$A$33:$A$40,1),1),INDEX('Federal Tax Tables New'!$A$22:$D$29,MATCH(AH160,'Federal Tax Tables New'!$A$22:$A$29,1),1),INDEX('Federal Tax Tables New'!$A$33:$D$40,MATCH(AH160,'Federal Tax Tables New'!$A$33:$A$40,1),1)),0)))</f>
        <v/>
      </c>
      <c r="AJ160" s="51" t="str">
        <f>IF(OR(ISBLANK($A160),$A160=""),"",MAX(IF($Z160=1,CHOOSE(AB160,CHOOSE(AA160,0,INDEX('Federal Tax Tables New'!$F$33:$I$40,MATCH(AH160,'Federal Tax Tables New'!$F$33:$F$40,1),3),INDEX('Federal Tax Tables New'!$F$22:$I$29,MATCH(AH160,'Federal Tax Tables New'!$F$22:$F$29,1),3),INDEX('Federal Tax Tables New'!$F$44:$I$51,MATCH(AH160,'Federal Tax Tables New'!$F$44:$F$51,1),3)),CHOOSE(AA160,0,INDEX('Federal Tax Tables New'!$K$33:$N$40,MATCH(AH160,'Federal Tax Tables New'!$K$33:$K$40,1),3),INDEX('Federal Tax Tables New'!$K$22:$N$29,MATCH(AH160,'Federal Tax Tables New'!$K$22:$K$29,1),3),INDEX('Federal Tax Tables New'!$K$44:$N$51,MATCH(AH160,'Federal Tax Tables New'!$K$44:$K$51,1),3))),0),IF($Z160=2,CHOOSE(AA160,0,INDEX('Federal Tax Tables New'!$A$33:$D$40,MATCH(AH160,'Federal Tax Tables New'!$A$33:$A$40,1),3),INDEX('Federal Tax Tables New'!$A$22:$D$29,MATCH(AH160,'Federal Tax Tables New'!$A$22:$A$29,1),3),INDEX('Federal Tax Tables New'!$A$33:$D$40,MATCH(AH160,'Federal Tax Tables New'!$A$33:$A$40,1),3)),0)))</f>
        <v/>
      </c>
      <c r="AK160" s="79" t="str">
        <f>IF(OR(ISBLANK($A160),$A160=""),"",MAX(IF($Z160=1,CHOOSE(AB160,CHOOSE(AA160,0,INDEX('Federal Tax Tables New'!$F$33:$I$40,MATCH(AH160,'Federal Tax Tables New'!$F$33:$F$40,1),4),INDEX('Federal Tax Tables New'!$F$22:$I$29,MATCH(AH160,'Federal Tax Tables New'!$F$22:$F$29,1),4),INDEX('Federal Tax Tables New'!$F$44:$I$51,MATCH(AH160,'Federal Tax Tables New'!$F$44:$F$51,1),4)),CHOOSE(AA160,0,INDEX('Federal Tax Tables New'!$K$33:$N$40,MATCH(AH160,'Federal Tax Tables New'!$K$33:$K$40,1),4),INDEX('Federal Tax Tables New'!$K$22:$N$29,MATCH(AH160,'Federal Tax Tables New'!$K$22:$K$29,1),4),INDEX('Federal Tax Tables New'!$K$44:$N$51,MATCH(AH160,'Federal Tax Tables New'!$K$44:$K$51,1),4))),0),IF($Z160=2,CHOOSE(AA160,0,INDEX('Federal Tax Tables New'!$A$33:$D$40,MATCH(AH160,'Federal Tax Tables New'!$A$33:$A$40,1),4),INDEX('Federal Tax Tables New'!$A$22:$D$29,MATCH(AH160,'Federal Tax Tables New'!$A$22:$A$29,1),4),INDEX('Federal Tax Tables New'!$A$33:$D$40,MATCH(AH160,'Federal Tax Tables New'!$A$33:$A$40,1),4)),0)))</f>
        <v/>
      </c>
      <c r="AL160" s="51" t="str">
        <f t="shared" si="26"/>
        <v/>
      </c>
      <c r="AM160" s="51" t="str">
        <f>IF(OR(ISBLANK($A160),$A160=""),"",CHOOSE(Z160,INDEX('Employee Register'!Q:Q,MATCH($A160,'Employee Register'!A:A,0))*'Federal Tax Tables New'!$H$5+INDEX('Employee Register'!R:R,MATCH($A160,'Employee Register'!A:A,0))*'Federal Tax Tables New'!$H$6,0))</f>
        <v/>
      </c>
      <c r="AN160" s="51" t="str">
        <f t="shared" si="23"/>
        <v/>
      </c>
      <c r="AO160" s="139" t="str">
        <f>IF(OR(ISBLANK($A160),$A160=""),"",IF(OR(M160=0,AA160=1),0,CHOOSE(Z160,INDEX('Employee Register'!T:T,MATCH($A160,'Employee Register'!A:A,0)),INDEX('Employee Register'!N:N,MATCH($A160,'Employee Register'!A:A,0)))))</f>
        <v/>
      </c>
      <c r="AP160" s="51" t="str">
        <f>IF(OR(ISBLANK($A160),$A160=""),"",CHOOSE(AC160,0,(M160-O160)*Settings!$B$18))</f>
        <v/>
      </c>
      <c r="AQ160" s="84" t="str">
        <f t="shared" si="24"/>
        <v/>
      </c>
      <c r="AS160" s="113"/>
    </row>
    <row r="161" spans="1:45" s="204" customFormat="1" ht="15" customHeight="1" x14ac:dyDescent="0.2">
      <c r="A161" s="82"/>
      <c r="B161" s="50" t="str">
        <f>IF(OR(ISBLANK($A161),$A161=""),"",INDEX('Employee Register'!B:B,MATCH($A161,'Employee Register'!A:A,0),1))</f>
        <v/>
      </c>
      <c r="C161" s="46"/>
      <c r="D161" s="46"/>
      <c r="E161" s="29"/>
      <c r="F161" s="29"/>
      <c r="G161" s="29"/>
      <c r="H161" s="29"/>
      <c r="I161" s="47"/>
      <c r="J161" s="48"/>
      <c r="K161" s="48"/>
      <c r="L161" s="48"/>
      <c r="M161" s="83" t="str">
        <f>IF(OR(ISBLANK($A161),$A161=""),"",SUM($E161:$H161)*INDEX('Employee Register'!G:G,MATCH($A161,'Employee Register'!A:A,0),1)+IF(OR($X161,ISBLANK($X161)),$I161,0)*INDEX('Employee Register'!H:H,MATCH($A161,'Employee Register'!A:A,0),1)+J161)</f>
        <v/>
      </c>
      <c r="N161" s="83" t="str">
        <f>IF(OR(ISBLANK($A161),$A161=""),"",(M161-J161)*INDEX('Employee Register'!U:U,MATCH($A161,'Employee Register'!A:A,0),1))</f>
        <v/>
      </c>
      <c r="O161" s="142" t="str">
        <f>IF(OR(ISBLANK($A161),$A161=""),"",IF(M161=0,0,INDEX('Employee Register'!V:V,MATCH($A161,'Employee Register'!A:A,0),1)))</f>
        <v/>
      </c>
      <c r="P161" s="142" t="str">
        <f>IF(OR(ISBLANK($A161),$A161=""),"",IF(M161=0,0,INDEX('Employee Register'!W:W,MATCH($A161,'Employee Register'!A:A,0),1)+K161))</f>
        <v/>
      </c>
      <c r="Q161" s="83" t="str">
        <f t="shared" si="21"/>
        <v/>
      </c>
      <c r="R161" s="83" t="str">
        <f>IF(OR(ISBLANK($A161),$A161=""),"",INDEX('Employee Register'!Y:Y,MATCH($A161,'Employee Register'!A:A,0))*$Y161)</f>
        <v/>
      </c>
      <c r="S161" s="83" t="str">
        <f>IF(OR(ISBLANK($A161),$A161=""),"",INDEX('Employee Register'!Z:Z,MATCH($A161,'Employee Register'!A:A,0))*$Y161)</f>
        <v/>
      </c>
      <c r="T161" s="83" t="str">
        <f>IF(OR(ISBLANK($A161),$A161=""),"",IF(SUMIF($A$6:$A161,A161,$AP$6:$AP161)&lt;='Federal Tax Tables New'!$N$5,AP161,IF('Federal Tax Tables New'!$N$5-SUMIF($A$6:$A161,A161,$AP$6:$AP161)+AP161&lt;=0,0,'Federal Tax Tables New'!$N$5-SUMIF($A$6:$A161,A161,$AP$6:$AP161)+AP161)))</f>
        <v/>
      </c>
      <c r="U161" s="83" t="str">
        <f>IF(OR(ISBLANK($A161),$A161=""),"",CHOOSE(AC161,0,$M161*Settings!$B$19))</f>
        <v/>
      </c>
      <c r="V161" s="142" t="str">
        <f>IF(OR(ISBLANK($A161),$A161=""),"",IF(M161=0,0,INDEX('Employee Register'!$AA:$AA,MATCH($A161,'Employee Register'!$A:$A,0),1)))</f>
        <v/>
      </c>
      <c r="W161" s="142" t="str">
        <f>IF(OR(ISBLANK($A161),$A161=""),"",IF(M161=0,0,INDEX('Employee Register'!$AB:$AB,MATCH($A161,'Employee Register'!$A:$A,0),1)))</f>
        <v/>
      </c>
      <c r="X161" s="49" t="str">
        <f>IF(OR(ISBLANK($A161),$A161=""),"",INDEX('Employee Register'!I:I,MATCH($A161,'Employee Register'!A:A,0))="No")</f>
        <v/>
      </c>
      <c r="Y161" s="51" t="str">
        <f t="shared" si="25"/>
        <v/>
      </c>
      <c r="Z161" s="49" t="str">
        <f>IF(OR(ISBLANK($A161),$A161=""),"",MATCH(INDEX('Employee Register'!K:K,MATCH($A161,'Employee Register'!A:A,0)),Settings!$A$2:$A$3,0))</f>
        <v/>
      </c>
      <c r="AA161" s="49" t="str">
        <f>IF(OR(ISBLANK($A161),$A161=""),"",CHOOSE(Z161,MATCH(INDEX('Employee Register'!O:O,MATCH($A161,'Employee Register'!A:A,0)),Settings!$A$6:$A$9,0),MATCH(INDEX('Employee Register'!L:L,MATCH($A161,'Employee Register'!A:A,0)),Settings!$A$12:$A$15,0)))</f>
        <v/>
      </c>
      <c r="AB161" s="49" t="str">
        <f>IF(OR(ISBLANK($A161),$A161=""),"",CHOOSE(Z161,MATCH(INDEX('Employee Register'!P:P,MATCH($A161,'Employee Register'!A:A,0)),Settings!$A$22:$A$23,0),0))</f>
        <v/>
      </c>
      <c r="AC161" s="49" t="str">
        <f>IF(OR(ISBLANK($A161),$A161=""),"",MATCH(INDEX('Employee Register'!X:X,MATCH($A161,'Employee Register'!A:A,0)),Settings!$A$26:$A$27,0))</f>
        <v/>
      </c>
      <c r="AD161" s="49" t="str">
        <f>IF(OR(ISBLANK($A161),$A161=""),"",IF(Z161=2,INDEX('Employee Register'!M:M,MATCH($A161,'Employee Register'!A:A,0)),0))</f>
        <v/>
      </c>
      <c r="AE161" s="78" t="str">
        <f>IF(OR(ISBLANK($A161),$A161=""),"",$AD161*INDEX('Federal Tax Tables New'!$B$56:$B$63,MATCH(INDEX('Employee Register'!J:J,MATCH($A161,'Employee Register'!A:A,0)),'Federal Tax Tables New'!$A$56:$A$63,0),1))</f>
        <v/>
      </c>
      <c r="AF161" s="51" t="str">
        <f t="shared" si="22"/>
        <v/>
      </c>
      <c r="AG161" s="49" t="str">
        <f>IF(OR(ISBLANK($A161),$A161=""),"",INDEX('Federal Tax Tables New'!$C$56:$C$63,MATCH(INDEX('Employee Register'!J:J,MATCH($A161,'Employee Register'!A:A,0)),'Federal Tax Tables New'!$A$56:$A$63,0),1))</f>
        <v/>
      </c>
      <c r="AH161" s="139" t="str">
        <f>IF(OR(ISBLANK($A161),$A161=""),"",IF(AF161&lt;CHOOSE(Z161,INDEX('Employee Register'!S:S,MATCH($A161,'Employee Register'!A:A,0)),0),0,AF161*AG161-CHOOSE(Z161,INDEX('Employee Register'!S:S,MATCH($A161,'Employee Register'!A:A,0))*AG161,0)))</f>
        <v/>
      </c>
      <c r="AI161" s="51" t="str">
        <f>IF(OR(ISBLANK($A161),$A161=""),"",MAX(IF($Z161=1,CHOOSE(AB161,CHOOSE(AA161,0,INDEX('Federal Tax Tables New'!$F$33:$I$40,MATCH(AH161,'Federal Tax Tables New'!$F$33:$F$40,1),1),INDEX('Federal Tax Tables New'!$F$22:$I$29,MATCH(AH161,'Federal Tax Tables New'!$F$22:$F$29,1),1),INDEX('Federal Tax Tables New'!$F$44:$I$51,MATCH(AH161,'Federal Tax Tables New'!$F$44:$F$51,1),1)),CHOOSE(AA161,0,INDEX('Federal Tax Tables New'!$K$33:$N$40,MATCH(AH161,'Federal Tax Tables New'!$K$33:$K$40,1),1),INDEX('Federal Tax Tables New'!$K$22:$N$29,MATCH(AH161,'Federal Tax Tables New'!$K$22:$K$29,1),1),INDEX('Federal Tax Tables New'!$K$44:$N$51,MATCH(AH161,'Federal Tax Tables New'!$K$44:$K$51,1),1))),0),IF($Z161=2,CHOOSE(AA161,0,INDEX('Federal Tax Tables New'!$A$33:$D$40,MATCH(AH161,'Federal Tax Tables New'!$A$33:$A$40,1),1),INDEX('Federal Tax Tables New'!$A$22:$D$29,MATCH(AH161,'Federal Tax Tables New'!$A$22:$A$29,1),1),INDEX('Federal Tax Tables New'!$A$33:$D$40,MATCH(AH161,'Federal Tax Tables New'!$A$33:$A$40,1),1)),0)))</f>
        <v/>
      </c>
      <c r="AJ161" s="51" t="str">
        <f>IF(OR(ISBLANK($A161),$A161=""),"",MAX(IF($Z161=1,CHOOSE(AB161,CHOOSE(AA161,0,INDEX('Federal Tax Tables New'!$F$33:$I$40,MATCH(AH161,'Federal Tax Tables New'!$F$33:$F$40,1),3),INDEX('Federal Tax Tables New'!$F$22:$I$29,MATCH(AH161,'Federal Tax Tables New'!$F$22:$F$29,1),3),INDEX('Federal Tax Tables New'!$F$44:$I$51,MATCH(AH161,'Federal Tax Tables New'!$F$44:$F$51,1),3)),CHOOSE(AA161,0,INDEX('Federal Tax Tables New'!$K$33:$N$40,MATCH(AH161,'Federal Tax Tables New'!$K$33:$K$40,1),3),INDEX('Federal Tax Tables New'!$K$22:$N$29,MATCH(AH161,'Federal Tax Tables New'!$K$22:$K$29,1),3),INDEX('Federal Tax Tables New'!$K$44:$N$51,MATCH(AH161,'Federal Tax Tables New'!$K$44:$K$51,1),3))),0),IF($Z161=2,CHOOSE(AA161,0,INDEX('Federal Tax Tables New'!$A$33:$D$40,MATCH(AH161,'Federal Tax Tables New'!$A$33:$A$40,1),3),INDEX('Federal Tax Tables New'!$A$22:$D$29,MATCH(AH161,'Federal Tax Tables New'!$A$22:$A$29,1),3),INDEX('Federal Tax Tables New'!$A$33:$D$40,MATCH(AH161,'Federal Tax Tables New'!$A$33:$A$40,1),3)),0)))</f>
        <v/>
      </c>
      <c r="AK161" s="79" t="str">
        <f>IF(OR(ISBLANK($A161),$A161=""),"",MAX(IF($Z161=1,CHOOSE(AB161,CHOOSE(AA161,0,INDEX('Federal Tax Tables New'!$F$33:$I$40,MATCH(AH161,'Federal Tax Tables New'!$F$33:$F$40,1),4),INDEX('Federal Tax Tables New'!$F$22:$I$29,MATCH(AH161,'Federal Tax Tables New'!$F$22:$F$29,1),4),INDEX('Federal Tax Tables New'!$F$44:$I$51,MATCH(AH161,'Federal Tax Tables New'!$F$44:$F$51,1),4)),CHOOSE(AA161,0,INDEX('Federal Tax Tables New'!$K$33:$N$40,MATCH(AH161,'Federal Tax Tables New'!$K$33:$K$40,1),4),INDEX('Federal Tax Tables New'!$K$22:$N$29,MATCH(AH161,'Federal Tax Tables New'!$K$22:$K$29,1),4),INDEX('Federal Tax Tables New'!$K$44:$N$51,MATCH(AH161,'Federal Tax Tables New'!$K$44:$K$51,1),4))),0),IF($Z161=2,CHOOSE(AA161,0,INDEX('Federal Tax Tables New'!$A$33:$D$40,MATCH(AH161,'Federal Tax Tables New'!$A$33:$A$40,1),4),INDEX('Federal Tax Tables New'!$A$22:$D$29,MATCH(AH161,'Federal Tax Tables New'!$A$22:$A$29,1),4),INDEX('Federal Tax Tables New'!$A$33:$D$40,MATCH(AH161,'Federal Tax Tables New'!$A$33:$A$40,1),4)),0)))</f>
        <v/>
      </c>
      <c r="AL161" s="51" t="str">
        <f t="shared" si="26"/>
        <v/>
      </c>
      <c r="AM161" s="51" t="str">
        <f>IF(OR(ISBLANK($A161),$A161=""),"",CHOOSE(Z161,INDEX('Employee Register'!Q:Q,MATCH($A161,'Employee Register'!A:A,0))*'Federal Tax Tables New'!$H$5+INDEX('Employee Register'!R:R,MATCH($A161,'Employee Register'!A:A,0))*'Federal Tax Tables New'!$H$6,0))</f>
        <v/>
      </c>
      <c r="AN161" s="51" t="str">
        <f t="shared" si="23"/>
        <v/>
      </c>
      <c r="AO161" s="139" t="str">
        <f>IF(OR(ISBLANK($A161),$A161=""),"",IF(OR(M161=0,AA161=1),0,CHOOSE(Z161,INDEX('Employee Register'!T:T,MATCH($A161,'Employee Register'!A:A,0)),INDEX('Employee Register'!N:N,MATCH($A161,'Employee Register'!A:A,0)))))</f>
        <v/>
      </c>
      <c r="AP161" s="51" t="str">
        <f>IF(OR(ISBLANK($A161),$A161=""),"",CHOOSE(AC161,0,(M161-O161)*Settings!$B$18))</f>
        <v/>
      </c>
      <c r="AQ161" s="84" t="str">
        <f t="shared" si="24"/>
        <v/>
      </c>
      <c r="AS161" s="113"/>
    </row>
    <row r="162" spans="1:45" s="204" customFormat="1" ht="15" customHeight="1" x14ac:dyDescent="0.2">
      <c r="A162" s="82"/>
      <c r="B162" s="50" t="str">
        <f>IF(OR(ISBLANK($A162),$A162=""),"",INDEX('Employee Register'!B:B,MATCH($A162,'Employee Register'!A:A,0),1))</f>
        <v/>
      </c>
      <c r="C162" s="46"/>
      <c r="D162" s="46"/>
      <c r="E162" s="29"/>
      <c r="F162" s="29"/>
      <c r="G162" s="29"/>
      <c r="H162" s="29"/>
      <c r="I162" s="47"/>
      <c r="J162" s="48"/>
      <c r="K162" s="48"/>
      <c r="L162" s="48"/>
      <c r="M162" s="83" t="str">
        <f>IF(OR(ISBLANK($A162),$A162=""),"",SUM($E162:$H162)*INDEX('Employee Register'!G:G,MATCH($A162,'Employee Register'!A:A,0),1)+IF(OR($X162,ISBLANK($X162)),$I162,0)*INDEX('Employee Register'!H:H,MATCH($A162,'Employee Register'!A:A,0),1)+J162)</f>
        <v/>
      </c>
      <c r="N162" s="83" t="str">
        <f>IF(OR(ISBLANK($A162),$A162=""),"",(M162-J162)*INDEX('Employee Register'!U:U,MATCH($A162,'Employee Register'!A:A,0),1))</f>
        <v/>
      </c>
      <c r="O162" s="142" t="str">
        <f>IF(OR(ISBLANK($A162),$A162=""),"",IF(M162=0,0,INDEX('Employee Register'!V:V,MATCH($A162,'Employee Register'!A:A,0),1)))</f>
        <v/>
      </c>
      <c r="P162" s="142" t="str">
        <f>IF(OR(ISBLANK($A162),$A162=""),"",IF(M162=0,0,INDEX('Employee Register'!W:W,MATCH($A162,'Employee Register'!A:A,0),1)+K162))</f>
        <v/>
      </c>
      <c r="Q162" s="83" t="str">
        <f t="shared" si="21"/>
        <v/>
      </c>
      <c r="R162" s="83" t="str">
        <f>IF(OR(ISBLANK($A162),$A162=""),"",INDEX('Employee Register'!Y:Y,MATCH($A162,'Employee Register'!A:A,0))*$Y162)</f>
        <v/>
      </c>
      <c r="S162" s="83" t="str">
        <f>IF(OR(ISBLANK($A162),$A162=""),"",INDEX('Employee Register'!Z:Z,MATCH($A162,'Employee Register'!A:A,0))*$Y162)</f>
        <v/>
      </c>
      <c r="T162" s="83" t="str">
        <f>IF(OR(ISBLANK($A162),$A162=""),"",IF(SUMIF($A$6:$A162,A162,$AP$6:$AP162)&lt;='Federal Tax Tables New'!$N$5,AP162,IF('Federal Tax Tables New'!$N$5-SUMIF($A$6:$A162,A162,$AP$6:$AP162)+AP162&lt;=0,0,'Federal Tax Tables New'!$N$5-SUMIF($A$6:$A162,A162,$AP$6:$AP162)+AP162)))</f>
        <v/>
      </c>
      <c r="U162" s="83" t="str">
        <f>IF(OR(ISBLANK($A162),$A162=""),"",CHOOSE(AC162,0,$M162*Settings!$B$19))</f>
        <v/>
      </c>
      <c r="V162" s="142" t="str">
        <f>IF(OR(ISBLANK($A162),$A162=""),"",IF(M162=0,0,INDEX('Employee Register'!$AA:$AA,MATCH($A162,'Employee Register'!$A:$A,0),1)))</f>
        <v/>
      </c>
      <c r="W162" s="142" t="str">
        <f>IF(OR(ISBLANK($A162),$A162=""),"",IF(M162=0,0,INDEX('Employee Register'!$AB:$AB,MATCH($A162,'Employee Register'!$A:$A,0),1)))</f>
        <v/>
      </c>
      <c r="X162" s="49" t="str">
        <f>IF(OR(ISBLANK($A162),$A162=""),"",INDEX('Employee Register'!I:I,MATCH($A162,'Employee Register'!A:A,0))="No")</f>
        <v/>
      </c>
      <c r="Y162" s="51" t="str">
        <f t="shared" si="25"/>
        <v/>
      </c>
      <c r="Z162" s="49" t="str">
        <f>IF(OR(ISBLANK($A162),$A162=""),"",MATCH(INDEX('Employee Register'!K:K,MATCH($A162,'Employee Register'!A:A,0)),Settings!$A$2:$A$3,0))</f>
        <v/>
      </c>
      <c r="AA162" s="49" t="str">
        <f>IF(OR(ISBLANK($A162),$A162=""),"",CHOOSE(Z162,MATCH(INDEX('Employee Register'!O:O,MATCH($A162,'Employee Register'!A:A,0)),Settings!$A$6:$A$9,0),MATCH(INDEX('Employee Register'!L:L,MATCH($A162,'Employee Register'!A:A,0)),Settings!$A$12:$A$15,0)))</f>
        <v/>
      </c>
      <c r="AB162" s="49" t="str">
        <f>IF(OR(ISBLANK($A162),$A162=""),"",CHOOSE(Z162,MATCH(INDEX('Employee Register'!P:P,MATCH($A162,'Employee Register'!A:A,0)),Settings!$A$22:$A$23,0),0))</f>
        <v/>
      </c>
      <c r="AC162" s="49" t="str">
        <f>IF(OR(ISBLANK($A162),$A162=""),"",MATCH(INDEX('Employee Register'!X:X,MATCH($A162,'Employee Register'!A:A,0)),Settings!$A$26:$A$27,0))</f>
        <v/>
      </c>
      <c r="AD162" s="49" t="str">
        <f>IF(OR(ISBLANK($A162),$A162=""),"",IF(Z162=2,INDEX('Employee Register'!M:M,MATCH($A162,'Employee Register'!A:A,0)),0))</f>
        <v/>
      </c>
      <c r="AE162" s="78" t="str">
        <f>IF(OR(ISBLANK($A162),$A162=""),"",$AD162*INDEX('Federal Tax Tables New'!$B$56:$B$63,MATCH(INDEX('Employee Register'!J:J,MATCH($A162,'Employee Register'!A:A,0)),'Federal Tax Tables New'!$A$56:$A$63,0),1))</f>
        <v/>
      </c>
      <c r="AF162" s="51" t="str">
        <f t="shared" si="22"/>
        <v/>
      </c>
      <c r="AG162" s="49" t="str">
        <f>IF(OR(ISBLANK($A162),$A162=""),"",INDEX('Federal Tax Tables New'!$C$56:$C$63,MATCH(INDEX('Employee Register'!J:J,MATCH($A162,'Employee Register'!A:A,0)),'Federal Tax Tables New'!$A$56:$A$63,0),1))</f>
        <v/>
      </c>
      <c r="AH162" s="139" t="str">
        <f>IF(OR(ISBLANK($A162),$A162=""),"",IF(AF162&lt;CHOOSE(Z162,INDEX('Employee Register'!S:S,MATCH($A162,'Employee Register'!A:A,0)),0),0,AF162*AG162-CHOOSE(Z162,INDEX('Employee Register'!S:S,MATCH($A162,'Employee Register'!A:A,0))*AG162,0)))</f>
        <v/>
      </c>
      <c r="AI162" s="51" t="str">
        <f>IF(OR(ISBLANK($A162),$A162=""),"",MAX(IF($Z162=1,CHOOSE(AB162,CHOOSE(AA162,0,INDEX('Federal Tax Tables New'!$F$33:$I$40,MATCH(AH162,'Federal Tax Tables New'!$F$33:$F$40,1),1),INDEX('Federal Tax Tables New'!$F$22:$I$29,MATCH(AH162,'Federal Tax Tables New'!$F$22:$F$29,1),1),INDEX('Federal Tax Tables New'!$F$44:$I$51,MATCH(AH162,'Federal Tax Tables New'!$F$44:$F$51,1),1)),CHOOSE(AA162,0,INDEX('Federal Tax Tables New'!$K$33:$N$40,MATCH(AH162,'Federal Tax Tables New'!$K$33:$K$40,1),1),INDEX('Federal Tax Tables New'!$K$22:$N$29,MATCH(AH162,'Federal Tax Tables New'!$K$22:$K$29,1),1),INDEX('Federal Tax Tables New'!$K$44:$N$51,MATCH(AH162,'Federal Tax Tables New'!$K$44:$K$51,1),1))),0),IF($Z162=2,CHOOSE(AA162,0,INDEX('Federal Tax Tables New'!$A$33:$D$40,MATCH(AH162,'Federal Tax Tables New'!$A$33:$A$40,1),1),INDEX('Federal Tax Tables New'!$A$22:$D$29,MATCH(AH162,'Federal Tax Tables New'!$A$22:$A$29,1),1),INDEX('Federal Tax Tables New'!$A$33:$D$40,MATCH(AH162,'Federal Tax Tables New'!$A$33:$A$40,1),1)),0)))</f>
        <v/>
      </c>
      <c r="AJ162" s="51" t="str">
        <f>IF(OR(ISBLANK($A162),$A162=""),"",MAX(IF($Z162=1,CHOOSE(AB162,CHOOSE(AA162,0,INDEX('Federal Tax Tables New'!$F$33:$I$40,MATCH(AH162,'Federal Tax Tables New'!$F$33:$F$40,1),3),INDEX('Federal Tax Tables New'!$F$22:$I$29,MATCH(AH162,'Federal Tax Tables New'!$F$22:$F$29,1),3),INDEX('Federal Tax Tables New'!$F$44:$I$51,MATCH(AH162,'Federal Tax Tables New'!$F$44:$F$51,1),3)),CHOOSE(AA162,0,INDEX('Federal Tax Tables New'!$K$33:$N$40,MATCH(AH162,'Federal Tax Tables New'!$K$33:$K$40,1),3),INDEX('Federal Tax Tables New'!$K$22:$N$29,MATCH(AH162,'Federal Tax Tables New'!$K$22:$K$29,1),3),INDEX('Federal Tax Tables New'!$K$44:$N$51,MATCH(AH162,'Federal Tax Tables New'!$K$44:$K$51,1),3))),0),IF($Z162=2,CHOOSE(AA162,0,INDEX('Federal Tax Tables New'!$A$33:$D$40,MATCH(AH162,'Federal Tax Tables New'!$A$33:$A$40,1),3),INDEX('Federal Tax Tables New'!$A$22:$D$29,MATCH(AH162,'Federal Tax Tables New'!$A$22:$A$29,1),3),INDEX('Federal Tax Tables New'!$A$33:$D$40,MATCH(AH162,'Federal Tax Tables New'!$A$33:$A$40,1),3)),0)))</f>
        <v/>
      </c>
      <c r="AK162" s="79" t="str">
        <f>IF(OR(ISBLANK($A162),$A162=""),"",MAX(IF($Z162=1,CHOOSE(AB162,CHOOSE(AA162,0,INDEX('Federal Tax Tables New'!$F$33:$I$40,MATCH(AH162,'Federal Tax Tables New'!$F$33:$F$40,1),4),INDEX('Federal Tax Tables New'!$F$22:$I$29,MATCH(AH162,'Federal Tax Tables New'!$F$22:$F$29,1),4),INDEX('Federal Tax Tables New'!$F$44:$I$51,MATCH(AH162,'Federal Tax Tables New'!$F$44:$F$51,1),4)),CHOOSE(AA162,0,INDEX('Federal Tax Tables New'!$K$33:$N$40,MATCH(AH162,'Federal Tax Tables New'!$K$33:$K$40,1),4),INDEX('Federal Tax Tables New'!$K$22:$N$29,MATCH(AH162,'Federal Tax Tables New'!$K$22:$K$29,1),4),INDEX('Federal Tax Tables New'!$K$44:$N$51,MATCH(AH162,'Federal Tax Tables New'!$K$44:$K$51,1),4))),0),IF($Z162=2,CHOOSE(AA162,0,INDEX('Federal Tax Tables New'!$A$33:$D$40,MATCH(AH162,'Federal Tax Tables New'!$A$33:$A$40,1),4),INDEX('Federal Tax Tables New'!$A$22:$D$29,MATCH(AH162,'Federal Tax Tables New'!$A$22:$A$29,1),4),INDEX('Federal Tax Tables New'!$A$33:$D$40,MATCH(AH162,'Federal Tax Tables New'!$A$33:$A$40,1),4)),0)))</f>
        <v/>
      </c>
      <c r="AL162" s="51" t="str">
        <f t="shared" si="26"/>
        <v/>
      </c>
      <c r="AM162" s="51" t="str">
        <f>IF(OR(ISBLANK($A162),$A162=""),"",CHOOSE(Z162,INDEX('Employee Register'!Q:Q,MATCH($A162,'Employee Register'!A:A,0))*'Federal Tax Tables New'!$H$5+INDEX('Employee Register'!R:R,MATCH($A162,'Employee Register'!A:A,0))*'Federal Tax Tables New'!$H$6,0))</f>
        <v/>
      </c>
      <c r="AN162" s="51" t="str">
        <f t="shared" si="23"/>
        <v/>
      </c>
      <c r="AO162" s="139" t="str">
        <f>IF(OR(ISBLANK($A162),$A162=""),"",IF(OR(M162=0,AA162=1),0,CHOOSE(Z162,INDEX('Employee Register'!T:T,MATCH($A162,'Employee Register'!A:A,0)),INDEX('Employee Register'!N:N,MATCH($A162,'Employee Register'!A:A,0)))))</f>
        <v/>
      </c>
      <c r="AP162" s="51" t="str">
        <f>IF(OR(ISBLANK($A162),$A162=""),"",CHOOSE(AC162,0,(M162-O162)*Settings!$B$18))</f>
        <v/>
      </c>
      <c r="AQ162" s="84" t="str">
        <f t="shared" si="24"/>
        <v/>
      </c>
      <c r="AS162" s="113"/>
    </row>
    <row r="163" spans="1:45" s="204" customFormat="1" ht="15" customHeight="1" x14ac:dyDescent="0.2">
      <c r="A163" s="82"/>
      <c r="B163" s="50" t="str">
        <f>IF(OR(ISBLANK($A163),$A163=""),"",INDEX('Employee Register'!B:B,MATCH($A163,'Employee Register'!A:A,0),1))</f>
        <v/>
      </c>
      <c r="C163" s="46"/>
      <c r="D163" s="46"/>
      <c r="E163" s="29"/>
      <c r="F163" s="29"/>
      <c r="G163" s="29"/>
      <c r="H163" s="29"/>
      <c r="I163" s="47"/>
      <c r="J163" s="48"/>
      <c r="K163" s="48"/>
      <c r="L163" s="48"/>
      <c r="M163" s="83" t="str">
        <f>IF(OR(ISBLANK($A163),$A163=""),"",SUM($E163:$H163)*INDEX('Employee Register'!G:G,MATCH($A163,'Employee Register'!A:A,0),1)+IF(OR($X163,ISBLANK($X163)),$I163,0)*INDEX('Employee Register'!H:H,MATCH($A163,'Employee Register'!A:A,0),1)+J163)</f>
        <v/>
      </c>
      <c r="N163" s="83" t="str">
        <f>IF(OR(ISBLANK($A163),$A163=""),"",(M163-J163)*INDEX('Employee Register'!U:U,MATCH($A163,'Employee Register'!A:A,0),1))</f>
        <v/>
      </c>
      <c r="O163" s="142" t="str">
        <f>IF(OR(ISBLANK($A163),$A163=""),"",IF(M163=0,0,INDEX('Employee Register'!V:V,MATCH($A163,'Employee Register'!A:A,0),1)))</f>
        <v/>
      </c>
      <c r="P163" s="142" t="str">
        <f>IF(OR(ISBLANK($A163),$A163=""),"",IF(M163=0,0,INDEX('Employee Register'!W:W,MATCH($A163,'Employee Register'!A:A,0),1)+K163))</f>
        <v/>
      </c>
      <c r="Q163" s="83" t="str">
        <f t="shared" si="21"/>
        <v/>
      </c>
      <c r="R163" s="83" t="str">
        <f>IF(OR(ISBLANK($A163),$A163=""),"",INDEX('Employee Register'!Y:Y,MATCH($A163,'Employee Register'!A:A,0))*$Y163)</f>
        <v/>
      </c>
      <c r="S163" s="83" t="str">
        <f>IF(OR(ISBLANK($A163),$A163=""),"",INDEX('Employee Register'!Z:Z,MATCH($A163,'Employee Register'!A:A,0))*$Y163)</f>
        <v/>
      </c>
      <c r="T163" s="83" t="str">
        <f>IF(OR(ISBLANK($A163),$A163=""),"",IF(SUMIF($A$6:$A163,A163,$AP$6:$AP163)&lt;='Federal Tax Tables New'!$N$5,AP163,IF('Federal Tax Tables New'!$N$5-SUMIF($A$6:$A163,A163,$AP$6:$AP163)+AP163&lt;=0,0,'Federal Tax Tables New'!$N$5-SUMIF($A$6:$A163,A163,$AP$6:$AP163)+AP163)))</f>
        <v/>
      </c>
      <c r="U163" s="83" t="str">
        <f>IF(OR(ISBLANK($A163),$A163=""),"",CHOOSE(AC163,0,$M163*Settings!$B$19))</f>
        <v/>
      </c>
      <c r="V163" s="142" t="str">
        <f>IF(OR(ISBLANK($A163),$A163=""),"",IF(M163=0,0,INDEX('Employee Register'!$AA:$AA,MATCH($A163,'Employee Register'!$A:$A,0),1)))</f>
        <v/>
      </c>
      <c r="W163" s="142" t="str">
        <f>IF(OR(ISBLANK($A163),$A163=""),"",IF(M163=0,0,INDEX('Employee Register'!$AB:$AB,MATCH($A163,'Employee Register'!$A:$A,0),1)))</f>
        <v/>
      </c>
      <c r="X163" s="49" t="str">
        <f>IF(OR(ISBLANK($A163),$A163=""),"",INDEX('Employee Register'!I:I,MATCH($A163,'Employee Register'!A:A,0))="No")</f>
        <v/>
      </c>
      <c r="Y163" s="51" t="str">
        <f t="shared" si="25"/>
        <v/>
      </c>
      <c r="Z163" s="49" t="str">
        <f>IF(OR(ISBLANK($A163),$A163=""),"",MATCH(INDEX('Employee Register'!K:K,MATCH($A163,'Employee Register'!A:A,0)),Settings!$A$2:$A$3,0))</f>
        <v/>
      </c>
      <c r="AA163" s="49" t="str">
        <f>IF(OR(ISBLANK($A163),$A163=""),"",CHOOSE(Z163,MATCH(INDEX('Employee Register'!O:O,MATCH($A163,'Employee Register'!A:A,0)),Settings!$A$6:$A$9,0),MATCH(INDEX('Employee Register'!L:L,MATCH($A163,'Employee Register'!A:A,0)),Settings!$A$12:$A$15,0)))</f>
        <v/>
      </c>
      <c r="AB163" s="49" t="str">
        <f>IF(OR(ISBLANK($A163),$A163=""),"",CHOOSE(Z163,MATCH(INDEX('Employee Register'!P:P,MATCH($A163,'Employee Register'!A:A,0)),Settings!$A$22:$A$23,0),0))</f>
        <v/>
      </c>
      <c r="AC163" s="49" t="str">
        <f>IF(OR(ISBLANK($A163),$A163=""),"",MATCH(INDEX('Employee Register'!X:X,MATCH($A163,'Employee Register'!A:A,0)),Settings!$A$26:$A$27,0))</f>
        <v/>
      </c>
      <c r="AD163" s="49" t="str">
        <f>IF(OR(ISBLANK($A163),$A163=""),"",IF(Z163=2,INDEX('Employee Register'!M:M,MATCH($A163,'Employee Register'!A:A,0)),0))</f>
        <v/>
      </c>
      <c r="AE163" s="78" t="str">
        <f>IF(OR(ISBLANK($A163),$A163=""),"",$AD163*INDEX('Federal Tax Tables New'!$B$56:$B$63,MATCH(INDEX('Employee Register'!J:J,MATCH($A163,'Employee Register'!A:A,0)),'Federal Tax Tables New'!$A$56:$A$63,0),1))</f>
        <v/>
      </c>
      <c r="AF163" s="51" t="str">
        <f t="shared" si="22"/>
        <v/>
      </c>
      <c r="AG163" s="49" t="str">
        <f>IF(OR(ISBLANK($A163),$A163=""),"",INDEX('Federal Tax Tables New'!$C$56:$C$63,MATCH(INDEX('Employee Register'!J:J,MATCH($A163,'Employee Register'!A:A,0)),'Federal Tax Tables New'!$A$56:$A$63,0),1))</f>
        <v/>
      </c>
      <c r="AH163" s="139" t="str">
        <f>IF(OR(ISBLANK($A163),$A163=""),"",IF(AF163&lt;CHOOSE(Z163,INDEX('Employee Register'!S:S,MATCH($A163,'Employee Register'!A:A,0)),0),0,AF163*AG163-CHOOSE(Z163,INDEX('Employee Register'!S:S,MATCH($A163,'Employee Register'!A:A,0))*AG163,0)))</f>
        <v/>
      </c>
      <c r="AI163" s="51" t="str">
        <f>IF(OR(ISBLANK($A163),$A163=""),"",MAX(IF($Z163=1,CHOOSE(AB163,CHOOSE(AA163,0,INDEX('Federal Tax Tables New'!$F$33:$I$40,MATCH(AH163,'Federal Tax Tables New'!$F$33:$F$40,1),1),INDEX('Federal Tax Tables New'!$F$22:$I$29,MATCH(AH163,'Federal Tax Tables New'!$F$22:$F$29,1),1),INDEX('Federal Tax Tables New'!$F$44:$I$51,MATCH(AH163,'Federal Tax Tables New'!$F$44:$F$51,1),1)),CHOOSE(AA163,0,INDEX('Federal Tax Tables New'!$K$33:$N$40,MATCH(AH163,'Federal Tax Tables New'!$K$33:$K$40,1),1),INDEX('Federal Tax Tables New'!$K$22:$N$29,MATCH(AH163,'Federal Tax Tables New'!$K$22:$K$29,1),1),INDEX('Federal Tax Tables New'!$K$44:$N$51,MATCH(AH163,'Federal Tax Tables New'!$K$44:$K$51,1),1))),0),IF($Z163=2,CHOOSE(AA163,0,INDEX('Federal Tax Tables New'!$A$33:$D$40,MATCH(AH163,'Federal Tax Tables New'!$A$33:$A$40,1),1),INDEX('Federal Tax Tables New'!$A$22:$D$29,MATCH(AH163,'Federal Tax Tables New'!$A$22:$A$29,1),1),INDEX('Federal Tax Tables New'!$A$33:$D$40,MATCH(AH163,'Federal Tax Tables New'!$A$33:$A$40,1),1)),0)))</f>
        <v/>
      </c>
      <c r="AJ163" s="51" t="str">
        <f>IF(OR(ISBLANK($A163),$A163=""),"",MAX(IF($Z163=1,CHOOSE(AB163,CHOOSE(AA163,0,INDEX('Federal Tax Tables New'!$F$33:$I$40,MATCH(AH163,'Federal Tax Tables New'!$F$33:$F$40,1),3),INDEX('Federal Tax Tables New'!$F$22:$I$29,MATCH(AH163,'Federal Tax Tables New'!$F$22:$F$29,1),3),INDEX('Federal Tax Tables New'!$F$44:$I$51,MATCH(AH163,'Federal Tax Tables New'!$F$44:$F$51,1),3)),CHOOSE(AA163,0,INDEX('Federal Tax Tables New'!$K$33:$N$40,MATCH(AH163,'Federal Tax Tables New'!$K$33:$K$40,1),3),INDEX('Federal Tax Tables New'!$K$22:$N$29,MATCH(AH163,'Federal Tax Tables New'!$K$22:$K$29,1),3),INDEX('Federal Tax Tables New'!$K$44:$N$51,MATCH(AH163,'Federal Tax Tables New'!$K$44:$K$51,1),3))),0),IF($Z163=2,CHOOSE(AA163,0,INDEX('Federal Tax Tables New'!$A$33:$D$40,MATCH(AH163,'Federal Tax Tables New'!$A$33:$A$40,1),3),INDEX('Federal Tax Tables New'!$A$22:$D$29,MATCH(AH163,'Federal Tax Tables New'!$A$22:$A$29,1),3),INDEX('Federal Tax Tables New'!$A$33:$D$40,MATCH(AH163,'Federal Tax Tables New'!$A$33:$A$40,1),3)),0)))</f>
        <v/>
      </c>
      <c r="AK163" s="79" t="str">
        <f>IF(OR(ISBLANK($A163),$A163=""),"",MAX(IF($Z163=1,CHOOSE(AB163,CHOOSE(AA163,0,INDEX('Federal Tax Tables New'!$F$33:$I$40,MATCH(AH163,'Federal Tax Tables New'!$F$33:$F$40,1),4),INDEX('Federal Tax Tables New'!$F$22:$I$29,MATCH(AH163,'Federal Tax Tables New'!$F$22:$F$29,1),4),INDEX('Federal Tax Tables New'!$F$44:$I$51,MATCH(AH163,'Federal Tax Tables New'!$F$44:$F$51,1),4)),CHOOSE(AA163,0,INDEX('Federal Tax Tables New'!$K$33:$N$40,MATCH(AH163,'Federal Tax Tables New'!$K$33:$K$40,1),4),INDEX('Federal Tax Tables New'!$K$22:$N$29,MATCH(AH163,'Federal Tax Tables New'!$K$22:$K$29,1),4),INDEX('Federal Tax Tables New'!$K$44:$N$51,MATCH(AH163,'Federal Tax Tables New'!$K$44:$K$51,1),4))),0),IF($Z163=2,CHOOSE(AA163,0,INDEX('Federal Tax Tables New'!$A$33:$D$40,MATCH(AH163,'Federal Tax Tables New'!$A$33:$A$40,1),4),INDEX('Federal Tax Tables New'!$A$22:$D$29,MATCH(AH163,'Federal Tax Tables New'!$A$22:$A$29,1),4),INDEX('Federal Tax Tables New'!$A$33:$D$40,MATCH(AH163,'Federal Tax Tables New'!$A$33:$A$40,1),4)),0)))</f>
        <v/>
      </c>
      <c r="AL163" s="51" t="str">
        <f t="shared" si="26"/>
        <v/>
      </c>
      <c r="AM163" s="51" t="str">
        <f>IF(OR(ISBLANK($A163),$A163=""),"",CHOOSE(Z163,INDEX('Employee Register'!Q:Q,MATCH($A163,'Employee Register'!A:A,0))*'Federal Tax Tables New'!$H$5+INDEX('Employee Register'!R:R,MATCH($A163,'Employee Register'!A:A,0))*'Federal Tax Tables New'!$H$6,0))</f>
        <v/>
      </c>
      <c r="AN163" s="51" t="str">
        <f t="shared" si="23"/>
        <v/>
      </c>
      <c r="AO163" s="139" t="str">
        <f>IF(OR(ISBLANK($A163),$A163=""),"",IF(OR(M163=0,AA163=1),0,CHOOSE(Z163,INDEX('Employee Register'!T:T,MATCH($A163,'Employee Register'!A:A,0)),INDEX('Employee Register'!N:N,MATCH($A163,'Employee Register'!A:A,0)))))</f>
        <v/>
      </c>
      <c r="AP163" s="51" t="str">
        <f>IF(OR(ISBLANK($A163),$A163=""),"",CHOOSE(AC163,0,(M163-O163)*Settings!$B$18))</f>
        <v/>
      </c>
      <c r="AQ163" s="84" t="str">
        <f t="shared" si="24"/>
        <v/>
      </c>
      <c r="AS163" s="113"/>
    </row>
    <row r="164" spans="1:45" s="204" customFormat="1" ht="15" customHeight="1" x14ac:dyDescent="0.2">
      <c r="A164" s="82"/>
      <c r="B164" s="50" t="str">
        <f>IF(OR(ISBLANK($A164),$A164=""),"",INDEX('Employee Register'!B:B,MATCH($A164,'Employee Register'!A:A,0),1))</f>
        <v/>
      </c>
      <c r="C164" s="46"/>
      <c r="D164" s="46"/>
      <c r="E164" s="29"/>
      <c r="F164" s="29"/>
      <c r="G164" s="29"/>
      <c r="H164" s="29"/>
      <c r="I164" s="47"/>
      <c r="J164" s="48"/>
      <c r="K164" s="48"/>
      <c r="L164" s="48"/>
      <c r="M164" s="83" t="str">
        <f>IF(OR(ISBLANK($A164),$A164=""),"",SUM($E164:$H164)*INDEX('Employee Register'!G:G,MATCH($A164,'Employee Register'!A:A,0),1)+IF(OR($X164,ISBLANK($X164)),$I164,0)*INDEX('Employee Register'!H:H,MATCH($A164,'Employee Register'!A:A,0),1)+J164)</f>
        <v/>
      </c>
      <c r="N164" s="83" t="str">
        <f>IF(OR(ISBLANK($A164),$A164=""),"",(M164-J164)*INDEX('Employee Register'!U:U,MATCH($A164,'Employee Register'!A:A,0),1))</f>
        <v/>
      </c>
      <c r="O164" s="142" t="str">
        <f>IF(OR(ISBLANK($A164),$A164=""),"",IF(M164=0,0,INDEX('Employee Register'!V:V,MATCH($A164,'Employee Register'!A:A,0),1)))</f>
        <v/>
      </c>
      <c r="P164" s="142" t="str">
        <f>IF(OR(ISBLANK($A164),$A164=""),"",IF(M164=0,0,INDEX('Employee Register'!W:W,MATCH($A164,'Employee Register'!A:A,0),1)+K164))</f>
        <v/>
      </c>
      <c r="Q164" s="83" t="str">
        <f t="shared" si="21"/>
        <v/>
      </c>
      <c r="R164" s="83" t="str">
        <f>IF(OR(ISBLANK($A164),$A164=""),"",INDEX('Employee Register'!Y:Y,MATCH($A164,'Employee Register'!A:A,0))*$Y164)</f>
        <v/>
      </c>
      <c r="S164" s="83" t="str">
        <f>IF(OR(ISBLANK($A164),$A164=""),"",INDEX('Employee Register'!Z:Z,MATCH($A164,'Employee Register'!A:A,0))*$Y164)</f>
        <v/>
      </c>
      <c r="T164" s="83" t="str">
        <f>IF(OR(ISBLANK($A164),$A164=""),"",IF(SUMIF($A$6:$A164,A164,$AP$6:$AP164)&lt;='Federal Tax Tables New'!$N$5,AP164,IF('Federal Tax Tables New'!$N$5-SUMIF($A$6:$A164,A164,$AP$6:$AP164)+AP164&lt;=0,0,'Federal Tax Tables New'!$N$5-SUMIF($A$6:$A164,A164,$AP$6:$AP164)+AP164)))</f>
        <v/>
      </c>
      <c r="U164" s="83" t="str">
        <f>IF(OR(ISBLANK($A164),$A164=""),"",CHOOSE(AC164,0,$M164*Settings!$B$19))</f>
        <v/>
      </c>
      <c r="V164" s="142" t="str">
        <f>IF(OR(ISBLANK($A164),$A164=""),"",IF(M164=0,0,INDEX('Employee Register'!$AA:$AA,MATCH($A164,'Employee Register'!$A:$A,0),1)))</f>
        <v/>
      </c>
      <c r="W164" s="142" t="str">
        <f>IF(OR(ISBLANK($A164),$A164=""),"",IF(M164=0,0,INDEX('Employee Register'!$AB:$AB,MATCH($A164,'Employee Register'!$A:$A,0),1)))</f>
        <v/>
      </c>
      <c r="X164" s="49" t="str">
        <f>IF(OR(ISBLANK($A164),$A164=""),"",INDEX('Employee Register'!I:I,MATCH($A164,'Employee Register'!A:A,0))="No")</f>
        <v/>
      </c>
      <c r="Y164" s="51" t="str">
        <f t="shared" si="25"/>
        <v/>
      </c>
      <c r="Z164" s="49" t="str">
        <f>IF(OR(ISBLANK($A164),$A164=""),"",MATCH(INDEX('Employee Register'!K:K,MATCH($A164,'Employee Register'!A:A,0)),Settings!$A$2:$A$3,0))</f>
        <v/>
      </c>
      <c r="AA164" s="49" t="str">
        <f>IF(OR(ISBLANK($A164),$A164=""),"",CHOOSE(Z164,MATCH(INDEX('Employee Register'!O:O,MATCH($A164,'Employee Register'!A:A,0)),Settings!$A$6:$A$9,0),MATCH(INDEX('Employee Register'!L:L,MATCH($A164,'Employee Register'!A:A,0)),Settings!$A$12:$A$15,0)))</f>
        <v/>
      </c>
      <c r="AB164" s="49" t="str">
        <f>IF(OR(ISBLANK($A164),$A164=""),"",CHOOSE(Z164,MATCH(INDEX('Employee Register'!P:P,MATCH($A164,'Employee Register'!A:A,0)),Settings!$A$22:$A$23,0),0))</f>
        <v/>
      </c>
      <c r="AC164" s="49" t="str">
        <f>IF(OR(ISBLANK($A164),$A164=""),"",MATCH(INDEX('Employee Register'!X:X,MATCH($A164,'Employee Register'!A:A,0)),Settings!$A$26:$A$27,0))</f>
        <v/>
      </c>
      <c r="AD164" s="49" t="str">
        <f>IF(OR(ISBLANK($A164),$A164=""),"",IF(Z164=2,INDEX('Employee Register'!M:M,MATCH($A164,'Employee Register'!A:A,0)),0))</f>
        <v/>
      </c>
      <c r="AE164" s="78" t="str">
        <f>IF(OR(ISBLANK($A164),$A164=""),"",$AD164*INDEX('Federal Tax Tables New'!$B$56:$B$63,MATCH(INDEX('Employee Register'!J:J,MATCH($A164,'Employee Register'!A:A,0)),'Federal Tax Tables New'!$A$56:$A$63,0),1))</f>
        <v/>
      </c>
      <c r="AF164" s="51" t="str">
        <f t="shared" si="22"/>
        <v/>
      </c>
      <c r="AG164" s="49" t="str">
        <f>IF(OR(ISBLANK($A164),$A164=""),"",INDEX('Federal Tax Tables New'!$C$56:$C$63,MATCH(INDEX('Employee Register'!J:J,MATCH($A164,'Employee Register'!A:A,0)),'Federal Tax Tables New'!$A$56:$A$63,0),1))</f>
        <v/>
      </c>
      <c r="AH164" s="139" t="str">
        <f>IF(OR(ISBLANK($A164),$A164=""),"",IF(AF164&lt;CHOOSE(Z164,INDEX('Employee Register'!S:S,MATCH($A164,'Employee Register'!A:A,0)),0),0,AF164*AG164-CHOOSE(Z164,INDEX('Employee Register'!S:S,MATCH($A164,'Employee Register'!A:A,0))*AG164,0)))</f>
        <v/>
      </c>
      <c r="AI164" s="51" t="str">
        <f>IF(OR(ISBLANK($A164),$A164=""),"",MAX(IF($Z164=1,CHOOSE(AB164,CHOOSE(AA164,0,INDEX('Federal Tax Tables New'!$F$33:$I$40,MATCH(AH164,'Federal Tax Tables New'!$F$33:$F$40,1),1),INDEX('Federal Tax Tables New'!$F$22:$I$29,MATCH(AH164,'Federal Tax Tables New'!$F$22:$F$29,1),1),INDEX('Federal Tax Tables New'!$F$44:$I$51,MATCH(AH164,'Federal Tax Tables New'!$F$44:$F$51,1),1)),CHOOSE(AA164,0,INDEX('Federal Tax Tables New'!$K$33:$N$40,MATCH(AH164,'Federal Tax Tables New'!$K$33:$K$40,1),1),INDEX('Federal Tax Tables New'!$K$22:$N$29,MATCH(AH164,'Federal Tax Tables New'!$K$22:$K$29,1),1),INDEX('Federal Tax Tables New'!$K$44:$N$51,MATCH(AH164,'Federal Tax Tables New'!$K$44:$K$51,1),1))),0),IF($Z164=2,CHOOSE(AA164,0,INDEX('Federal Tax Tables New'!$A$33:$D$40,MATCH(AH164,'Federal Tax Tables New'!$A$33:$A$40,1),1),INDEX('Federal Tax Tables New'!$A$22:$D$29,MATCH(AH164,'Federal Tax Tables New'!$A$22:$A$29,1),1),INDEX('Federal Tax Tables New'!$A$33:$D$40,MATCH(AH164,'Federal Tax Tables New'!$A$33:$A$40,1),1)),0)))</f>
        <v/>
      </c>
      <c r="AJ164" s="51" t="str">
        <f>IF(OR(ISBLANK($A164),$A164=""),"",MAX(IF($Z164=1,CHOOSE(AB164,CHOOSE(AA164,0,INDEX('Federal Tax Tables New'!$F$33:$I$40,MATCH(AH164,'Federal Tax Tables New'!$F$33:$F$40,1),3),INDEX('Federal Tax Tables New'!$F$22:$I$29,MATCH(AH164,'Federal Tax Tables New'!$F$22:$F$29,1),3),INDEX('Federal Tax Tables New'!$F$44:$I$51,MATCH(AH164,'Federal Tax Tables New'!$F$44:$F$51,1),3)),CHOOSE(AA164,0,INDEX('Federal Tax Tables New'!$K$33:$N$40,MATCH(AH164,'Federal Tax Tables New'!$K$33:$K$40,1),3),INDEX('Federal Tax Tables New'!$K$22:$N$29,MATCH(AH164,'Federal Tax Tables New'!$K$22:$K$29,1),3),INDEX('Federal Tax Tables New'!$K$44:$N$51,MATCH(AH164,'Federal Tax Tables New'!$K$44:$K$51,1),3))),0),IF($Z164=2,CHOOSE(AA164,0,INDEX('Federal Tax Tables New'!$A$33:$D$40,MATCH(AH164,'Federal Tax Tables New'!$A$33:$A$40,1),3),INDEX('Federal Tax Tables New'!$A$22:$D$29,MATCH(AH164,'Federal Tax Tables New'!$A$22:$A$29,1),3),INDEX('Federal Tax Tables New'!$A$33:$D$40,MATCH(AH164,'Federal Tax Tables New'!$A$33:$A$40,1),3)),0)))</f>
        <v/>
      </c>
      <c r="AK164" s="79" t="str">
        <f>IF(OR(ISBLANK($A164),$A164=""),"",MAX(IF($Z164=1,CHOOSE(AB164,CHOOSE(AA164,0,INDEX('Federal Tax Tables New'!$F$33:$I$40,MATCH(AH164,'Federal Tax Tables New'!$F$33:$F$40,1),4),INDEX('Federal Tax Tables New'!$F$22:$I$29,MATCH(AH164,'Federal Tax Tables New'!$F$22:$F$29,1),4),INDEX('Federal Tax Tables New'!$F$44:$I$51,MATCH(AH164,'Federal Tax Tables New'!$F$44:$F$51,1),4)),CHOOSE(AA164,0,INDEX('Federal Tax Tables New'!$K$33:$N$40,MATCH(AH164,'Federal Tax Tables New'!$K$33:$K$40,1),4),INDEX('Federal Tax Tables New'!$K$22:$N$29,MATCH(AH164,'Federal Tax Tables New'!$K$22:$K$29,1),4),INDEX('Federal Tax Tables New'!$K$44:$N$51,MATCH(AH164,'Federal Tax Tables New'!$K$44:$K$51,1),4))),0),IF($Z164=2,CHOOSE(AA164,0,INDEX('Federal Tax Tables New'!$A$33:$D$40,MATCH(AH164,'Federal Tax Tables New'!$A$33:$A$40,1),4),INDEX('Federal Tax Tables New'!$A$22:$D$29,MATCH(AH164,'Federal Tax Tables New'!$A$22:$A$29,1),4),INDEX('Federal Tax Tables New'!$A$33:$D$40,MATCH(AH164,'Federal Tax Tables New'!$A$33:$A$40,1),4)),0)))</f>
        <v/>
      </c>
      <c r="AL164" s="51" t="str">
        <f t="shared" si="26"/>
        <v/>
      </c>
      <c r="AM164" s="51" t="str">
        <f>IF(OR(ISBLANK($A164),$A164=""),"",CHOOSE(Z164,INDEX('Employee Register'!Q:Q,MATCH($A164,'Employee Register'!A:A,0))*'Federal Tax Tables New'!$H$5+INDEX('Employee Register'!R:R,MATCH($A164,'Employee Register'!A:A,0))*'Federal Tax Tables New'!$H$6,0))</f>
        <v/>
      </c>
      <c r="AN164" s="51" t="str">
        <f t="shared" si="23"/>
        <v/>
      </c>
      <c r="AO164" s="139" t="str">
        <f>IF(OR(ISBLANK($A164),$A164=""),"",IF(OR(M164=0,AA164=1),0,CHOOSE(Z164,INDEX('Employee Register'!T:T,MATCH($A164,'Employee Register'!A:A,0)),INDEX('Employee Register'!N:N,MATCH($A164,'Employee Register'!A:A,0)))))</f>
        <v/>
      </c>
      <c r="AP164" s="51" t="str">
        <f>IF(OR(ISBLANK($A164),$A164=""),"",CHOOSE(AC164,0,(M164-O164)*Settings!$B$18))</f>
        <v/>
      </c>
      <c r="AQ164" s="84" t="str">
        <f t="shared" si="24"/>
        <v/>
      </c>
      <c r="AS164" s="113"/>
    </row>
    <row r="165" spans="1:45" s="204" customFormat="1" ht="15" customHeight="1" x14ac:dyDescent="0.2">
      <c r="A165" s="82"/>
      <c r="B165" s="50" t="str">
        <f>IF(OR(ISBLANK($A165),$A165=""),"",INDEX('Employee Register'!B:B,MATCH($A165,'Employee Register'!A:A,0),1))</f>
        <v/>
      </c>
      <c r="C165" s="46"/>
      <c r="D165" s="46"/>
      <c r="E165" s="29"/>
      <c r="F165" s="29"/>
      <c r="G165" s="29"/>
      <c r="H165" s="29"/>
      <c r="I165" s="47"/>
      <c r="J165" s="48"/>
      <c r="K165" s="48"/>
      <c r="L165" s="48"/>
      <c r="M165" s="83" t="str">
        <f>IF(OR(ISBLANK($A165),$A165=""),"",SUM($E165:$H165)*INDEX('Employee Register'!G:G,MATCH($A165,'Employee Register'!A:A,0),1)+IF(OR($X165,ISBLANK($X165)),$I165,0)*INDEX('Employee Register'!H:H,MATCH($A165,'Employee Register'!A:A,0),1)+J165)</f>
        <v/>
      </c>
      <c r="N165" s="83" t="str">
        <f>IF(OR(ISBLANK($A165),$A165=""),"",(M165-J165)*INDEX('Employee Register'!U:U,MATCH($A165,'Employee Register'!A:A,0),1))</f>
        <v/>
      </c>
      <c r="O165" s="142" t="str">
        <f>IF(OR(ISBLANK($A165),$A165=""),"",IF(M165=0,0,INDEX('Employee Register'!V:V,MATCH($A165,'Employee Register'!A:A,0),1)))</f>
        <v/>
      </c>
      <c r="P165" s="142" t="str">
        <f>IF(OR(ISBLANK($A165),$A165=""),"",IF(M165=0,0,INDEX('Employee Register'!W:W,MATCH($A165,'Employee Register'!A:A,0),1)+K165))</f>
        <v/>
      </c>
      <c r="Q165" s="83" t="str">
        <f t="shared" si="21"/>
        <v/>
      </c>
      <c r="R165" s="83" t="str">
        <f>IF(OR(ISBLANK($A165),$A165=""),"",INDEX('Employee Register'!Y:Y,MATCH($A165,'Employee Register'!A:A,0))*$Y165)</f>
        <v/>
      </c>
      <c r="S165" s="83" t="str">
        <f>IF(OR(ISBLANK($A165),$A165=""),"",INDEX('Employee Register'!Z:Z,MATCH($A165,'Employee Register'!A:A,0))*$Y165)</f>
        <v/>
      </c>
      <c r="T165" s="83" t="str">
        <f>IF(OR(ISBLANK($A165),$A165=""),"",IF(SUMIF($A$6:$A165,A165,$AP$6:$AP165)&lt;='Federal Tax Tables New'!$N$5,AP165,IF('Federal Tax Tables New'!$N$5-SUMIF($A$6:$A165,A165,$AP$6:$AP165)+AP165&lt;=0,0,'Federal Tax Tables New'!$N$5-SUMIF($A$6:$A165,A165,$AP$6:$AP165)+AP165)))</f>
        <v/>
      </c>
      <c r="U165" s="83" t="str">
        <f>IF(OR(ISBLANK($A165),$A165=""),"",CHOOSE(AC165,0,$M165*Settings!$B$19))</f>
        <v/>
      </c>
      <c r="V165" s="142" t="str">
        <f>IF(OR(ISBLANK($A165),$A165=""),"",IF(M165=0,0,INDEX('Employee Register'!$AA:$AA,MATCH($A165,'Employee Register'!$A:$A,0),1)))</f>
        <v/>
      </c>
      <c r="W165" s="142" t="str">
        <f>IF(OR(ISBLANK($A165),$A165=""),"",IF(M165=0,0,INDEX('Employee Register'!$AB:$AB,MATCH($A165,'Employee Register'!$A:$A,0),1)))</f>
        <v/>
      </c>
      <c r="X165" s="49" t="str">
        <f>IF(OR(ISBLANK($A165),$A165=""),"",INDEX('Employee Register'!I:I,MATCH($A165,'Employee Register'!A:A,0))="No")</f>
        <v/>
      </c>
      <c r="Y165" s="51" t="str">
        <f t="shared" si="25"/>
        <v/>
      </c>
      <c r="Z165" s="49" t="str">
        <f>IF(OR(ISBLANK($A165),$A165=""),"",MATCH(INDEX('Employee Register'!K:K,MATCH($A165,'Employee Register'!A:A,0)),Settings!$A$2:$A$3,0))</f>
        <v/>
      </c>
      <c r="AA165" s="49" t="str">
        <f>IF(OR(ISBLANK($A165),$A165=""),"",CHOOSE(Z165,MATCH(INDEX('Employee Register'!O:O,MATCH($A165,'Employee Register'!A:A,0)),Settings!$A$6:$A$9,0),MATCH(INDEX('Employee Register'!L:L,MATCH($A165,'Employee Register'!A:A,0)),Settings!$A$12:$A$15,0)))</f>
        <v/>
      </c>
      <c r="AB165" s="49" t="str">
        <f>IF(OR(ISBLANK($A165),$A165=""),"",CHOOSE(Z165,MATCH(INDEX('Employee Register'!P:P,MATCH($A165,'Employee Register'!A:A,0)),Settings!$A$22:$A$23,0),0))</f>
        <v/>
      </c>
      <c r="AC165" s="49" t="str">
        <f>IF(OR(ISBLANK($A165),$A165=""),"",MATCH(INDEX('Employee Register'!X:X,MATCH($A165,'Employee Register'!A:A,0)),Settings!$A$26:$A$27,0))</f>
        <v/>
      </c>
      <c r="AD165" s="49" t="str">
        <f>IF(OR(ISBLANK($A165),$A165=""),"",IF(Z165=2,INDEX('Employee Register'!M:M,MATCH($A165,'Employee Register'!A:A,0)),0))</f>
        <v/>
      </c>
      <c r="AE165" s="78" t="str">
        <f>IF(OR(ISBLANK($A165),$A165=""),"",$AD165*INDEX('Federal Tax Tables New'!$B$56:$B$63,MATCH(INDEX('Employee Register'!J:J,MATCH($A165,'Employee Register'!A:A,0)),'Federal Tax Tables New'!$A$56:$A$63,0),1))</f>
        <v/>
      </c>
      <c r="AF165" s="51" t="str">
        <f t="shared" si="22"/>
        <v/>
      </c>
      <c r="AG165" s="49" t="str">
        <f>IF(OR(ISBLANK($A165),$A165=""),"",INDEX('Federal Tax Tables New'!$C$56:$C$63,MATCH(INDEX('Employee Register'!J:J,MATCH($A165,'Employee Register'!A:A,0)),'Federal Tax Tables New'!$A$56:$A$63,0),1))</f>
        <v/>
      </c>
      <c r="AH165" s="139" t="str">
        <f>IF(OR(ISBLANK($A165),$A165=""),"",IF(AF165&lt;CHOOSE(Z165,INDEX('Employee Register'!S:S,MATCH($A165,'Employee Register'!A:A,0)),0),0,AF165*AG165-CHOOSE(Z165,INDEX('Employee Register'!S:S,MATCH($A165,'Employee Register'!A:A,0))*AG165,0)))</f>
        <v/>
      </c>
      <c r="AI165" s="51" t="str">
        <f>IF(OR(ISBLANK($A165),$A165=""),"",MAX(IF($Z165=1,CHOOSE(AB165,CHOOSE(AA165,0,INDEX('Federal Tax Tables New'!$F$33:$I$40,MATCH(AH165,'Federal Tax Tables New'!$F$33:$F$40,1),1),INDEX('Federal Tax Tables New'!$F$22:$I$29,MATCH(AH165,'Federal Tax Tables New'!$F$22:$F$29,1),1),INDEX('Federal Tax Tables New'!$F$44:$I$51,MATCH(AH165,'Federal Tax Tables New'!$F$44:$F$51,1),1)),CHOOSE(AA165,0,INDEX('Federal Tax Tables New'!$K$33:$N$40,MATCH(AH165,'Federal Tax Tables New'!$K$33:$K$40,1),1),INDEX('Federal Tax Tables New'!$K$22:$N$29,MATCH(AH165,'Federal Tax Tables New'!$K$22:$K$29,1),1),INDEX('Federal Tax Tables New'!$K$44:$N$51,MATCH(AH165,'Federal Tax Tables New'!$K$44:$K$51,1),1))),0),IF($Z165=2,CHOOSE(AA165,0,INDEX('Federal Tax Tables New'!$A$33:$D$40,MATCH(AH165,'Federal Tax Tables New'!$A$33:$A$40,1),1),INDEX('Federal Tax Tables New'!$A$22:$D$29,MATCH(AH165,'Federal Tax Tables New'!$A$22:$A$29,1),1),INDEX('Federal Tax Tables New'!$A$33:$D$40,MATCH(AH165,'Federal Tax Tables New'!$A$33:$A$40,1),1)),0)))</f>
        <v/>
      </c>
      <c r="AJ165" s="51" t="str">
        <f>IF(OR(ISBLANK($A165),$A165=""),"",MAX(IF($Z165=1,CHOOSE(AB165,CHOOSE(AA165,0,INDEX('Federal Tax Tables New'!$F$33:$I$40,MATCH(AH165,'Federal Tax Tables New'!$F$33:$F$40,1),3),INDEX('Federal Tax Tables New'!$F$22:$I$29,MATCH(AH165,'Federal Tax Tables New'!$F$22:$F$29,1),3),INDEX('Federal Tax Tables New'!$F$44:$I$51,MATCH(AH165,'Federal Tax Tables New'!$F$44:$F$51,1),3)),CHOOSE(AA165,0,INDEX('Federal Tax Tables New'!$K$33:$N$40,MATCH(AH165,'Federal Tax Tables New'!$K$33:$K$40,1),3),INDEX('Federal Tax Tables New'!$K$22:$N$29,MATCH(AH165,'Federal Tax Tables New'!$K$22:$K$29,1),3),INDEX('Federal Tax Tables New'!$K$44:$N$51,MATCH(AH165,'Federal Tax Tables New'!$K$44:$K$51,1),3))),0),IF($Z165=2,CHOOSE(AA165,0,INDEX('Federal Tax Tables New'!$A$33:$D$40,MATCH(AH165,'Federal Tax Tables New'!$A$33:$A$40,1),3),INDEX('Federal Tax Tables New'!$A$22:$D$29,MATCH(AH165,'Federal Tax Tables New'!$A$22:$A$29,1),3),INDEX('Federal Tax Tables New'!$A$33:$D$40,MATCH(AH165,'Federal Tax Tables New'!$A$33:$A$40,1),3)),0)))</f>
        <v/>
      </c>
      <c r="AK165" s="79" t="str">
        <f>IF(OR(ISBLANK($A165),$A165=""),"",MAX(IF($Z165=1,CHOOSE(AB165,CHOOSE(AA165,0,INDEX('Federal Tax Tables New'!$F$33:$I$40,MATCH(AH165,'Federal Tax Tables New'!$F$33:$F$40,1),4),INDEX('Federal Tax Tables New'!$F$22:$I$29,MATCH(AH165,'Federal Tax Tables New'!$F$22:$F$29,1),4),INDEX('Federal Tax Tables New'!$F$44:$I$51,MATCH(AH165,'Federal Tax Tables New'!$F$44:$F$51,1),4)),CHOOSE(AA165,0,INDEX('Federal Tax Tables New'!$K$33:$N$40,MATCH(AH165,'Federal Tax Tables New'!$K$33:$K$40,1),4),INDEX('Federal Tax Tables New'!$K$22:$N$29,MATCH(AH165,'Federal Tax Tables New'!$K$22:$K$29,1),4),INDEX('Federal Tax Tables New'!$K$44:$N$51,MATCH(AH165,'Federal Tax Tables New'!$K$44:$K$51,1),4))),0),IF($Z165=2,CHOOSE(AA165,0,INDEX('Federal Tax Tables New'!$A$33:$D$40,MATCH(AH165,'Federal Tax Tables New'!$A$33:$A$40,1),4),INDEX('Federal Tax Tables New'!$A$22:$D$29,MATCH(AH165,'Federal Tax Tables New'!$A$22:$A$29,1),4),INDEX('Federal Tax Tables New'!$A$33:$D$40,MATCH(AH165,'Federal Tax Tables New'!$A$33:$A$40,1),4)),0)))</f>
        <v/>
      </c>
      <c r="AL165" s="51" t="str">
        <f t="shared" si="26"/>
        <v/>
      </c>
      <c r="AM165" s="51" t="str">
        <f>IF(OR(ISBLANK($A165),$A165=""),"",CHOOSE(Z165,INDEX('Employee Register'!Q:Q,MATCH($A165,'Employee Register'!A:A,0))*'Federal Tax Tables New'!$H$5+INDEX('Employee Register'!R:R,MATCH($A165,'Employee Register'!A:A,0))*'Federal Tax Tables New'!$H$6,0))</f>
        <v/>
      </c>
      <c r="AN165" s="51" t="str">
        <f t="shared" si="23"/>
        <v/>
      </c>
      <c r="AO165" s="139" t="str">
        <f>IF(OR(ISBLANK($A165),$A165=""),"",IF(OR(M165=0,AA165=1),0,CHOOSE(Z165,INDEX('Employee Register'!T:T,MATCH($A165,'Employee Register'!A:A,0)),INDEX('Employee Register'!N:N,MATCH($A165,'Employee Register'!A:A,0)))))</f>
        <v/>
      </c>
      <c r="AP165" s="51" t="str">
        <f>IF(OR(ISBLANK($A165),$A165=""),"",CHOOSE(AC165,0,(M165-O165)*Settings!$B$18))</f>
        <v/>
      </c>
      <c r="AQ165" s="84" t="str">
        <f t="shared" si="24"/>
        <v/>
      </c>
      <c r="AS165" s="113"/>
    </row>
    <row r="166" spans="1:45" s="204" customFormat="1" ht="15" customHeight="1" x14ac:dyDescent="0.2">
      <c r="A166" s="82"/>
      <c r="B166" s="50" t="str">
        <f>IF(OR(ISBLANK($A166),$A166=""),"",INDEX('Employee Register'!B:B,MATCH($A166,'Employee Register'!A:A,0),1))</f>
        <v/>
      </c>
      <c r="C166" s="46"/>
      <c r="D166" s="46"/>
      <c r="E166" s="29"/>
      <c r="F166" s="29"/>
      <c r="G166" s="29"/>
      <c r="H166" s="29"/>
      <c r="I166" s="47"/>
      <c r="J166" s="48"/>
      <c r="K166" s="48"/>
      <c r="L166" s="48"/>
      <c r="M166" s="83" t="str">
        <f>IF(OR(ISBLANK($A166),$A166=""),"",SUM($E166:$H166)*INDEX('Employee Register'!G:G,MATCH($A166,'Employee Register'!A:A,0),1)+IF(OR($X166,ISBLANK($X166)),$I166,0)*INDEX('Employee Register'!H:H,MATCH($A166,'Employee Register'!A:A,0),1)+J166)</f>
        <v/>
      </c>
      <c r="N166" s="83" t="str">
        <f>IF(OR(ISBLANK($A166),$A166=""),"",(M166-J166)*INDEX('Employee Register'!U:U,MATCH($A166,'Employee Register'!A:A,0),1))</f>
        <v/>
      </c>
      <c r="O166" s="142" t="str">
        <f>IF(OR(ISBLANK($A166),$A166=""),"",IF(M166=0,0,INDEX('Employee Register'!V:V,MATCH($A166,'Employee Register'!A:A,0),1)))</f>
        <v/>
      </c>
      <c r="P166" s="142" t="str">
        <f>IF(OR(ISBLANK($A166),$A166=""),"",IF(M166=0,0,INDEX('Employee Register'!W:W,MATCH($A166,'Employee Register'!A:A,0),1)+K166))</f>
        <v/>
      </c>
      <c r="Q166" s="83" t="str">
        <f t="shared" ref="Q166:Q186" si="27">IF(OR(ISBLANK($A166),$A166=""),"",CHOOSE(Z166,AN166/AG166,AL166/AG166)+AO166)</f>
        <v/>
      </c>
      <c r="R166" s="83" t="str">
        <f>IF(OR(ISBLANK($A166),$A166=""),"",INDEX('Employee Register'!Y:Y,MATCH($A166,'Employee Register'!A:A,0))*$Y166)</f>
        <v/>
      </c>
      <c r="S166" s="83" t="str">
        <f>IF(OR(ISBLANK($A166),$A166=""),"",INDEX('Employee Register'!Z:Z,MATCH($A166,'Employee Register'!A:A,0))*$Y166)</f>
        <v/>
      </c>
      <c r="T166" s="83" t="str">
        <f>IF(OR(ISBLANK($A166),$A166=""),"",IF(SUMIF($A$6:$A166,A166,$AP$6:$AP166)&lt;='Federal Tax Tables New'!$N$5,AP166,IF('Federal Tax Tables New'!$N$5-SUMIF($A$6:$A166,A166,$AP$6:$AP166)+AP166&lt;=0,0,'Federal Tax Tables New'!$N$5-SUMIF($A$6:$A166,A166,$AP$6:$AP166)+AP166)))</f>
        <v/>
      </c>
      <c r="U166" s="83" t="str">
        <f>IF(OR(ISBLANK($A166),$A166=""),"",CHOOSE(AC166,0,$M166*Settings!$B$19))</f>
        <v/>
      </c>
      <c r="V166" s="142" t="str">
        <f>IF(OR(ISBLANK($A166),$A166=""),"",IF(M166=0,0,INDEX('Employee Register'!$AA:$AA,MATCH($A166,'Employee Register'!$A:$A,0),1)))</f>
        <v/>
      </c>
      <c r="W166" s="142" t="str">
        <f>IF(OR(ISBLANK($A166),$A166=""),"",IF(M166=0,0,INDEX('Employee Register'!$AB:$AB,MATCH($A166,'Employee Register'!$A:$A,0),1)))</f>
        <v/>
      </c>
      <c r="X166" s="49" t="str">
        <f>IF(OR(ISBLANK($A166),$A166=""),"",INDEX('Employee Register'!I:I,MATCH($A166,'Employee Register'!A:A,0))="No")</f>
        <v/>
      </c>
      <c r="Y166" s="51" t="str">
        <f t="shared" si="25"/>
        <v/>
      </c>
      <c r="Z166" s="49" t="str">
        <f>IF(OR(ISBLANK($A166),$A166=""),"",MATCH(INDEX('Employee Register'!K:K,MATCH($A166,'Employee Register'!A:A,0)),Settings!$A$2:$A$3,0))</f>
        <v/>
      </c>
      <c r="AA166" s="49" t="str">
        <f>IF(OR(ISBLANK($A166),$A166=""),"",CHOOSE(Z166,MATCH(INDEX('Employee Register'!O:O,MATCH($A166,'Employee Register'!A:A,0)),Settings!$A$6:$A$9,0),MATCH(INDEX('Employee Register'!L:L,MATCH($A166,'Employee Register'!A:A,0)),Settings!$A$12:$A$15,0)))</f>
        <v/>
      </c>
      <c r="AB166" s="49" t="str">
        <f>IF(OR(ISBLANK($A166),$A166=""),"",CHOOSE(Z166,MATCH(INDEX('Employee Register'!P:P,MATCH($A166,'Employee Register'!A:A,0)),Settings!$A$22:$A$23,0),0))</f>
        <v/>
      </c>
      <c r="AC166" s="49" t="str">
        <f>IF(OR(ISBLANK($A166),$A166=""),"",MATCH(INDEX('Employee Register'!X:X,MATCH($A166,'Employee Register'!A:A,0)),Settings!$A$26:$A$27,0))</f>
        <v/>
      </c>
      <c r="AD166" s="49" t="str">
        <f>IF(OR(ISBLANK($A166),$A166=""),"",IF(Z166=2,INDEX('Employee Register'!M:M,MATCH($A166,'Employee Register'!A:A,0)),0))</f>
        <v/>
      </c>
      <c r="AE166" s="78" t="str">
        <f>IF(OR(ISBLANK($A166),$A166=""),"",$AD166*INDEX('Federal Tax Tables New'!$B$56:$B$63,MATCH(INDEX('Employee Register'!J:J,MATCH($A166,'Employee Register'!A:A,0)),'Federal Tax Tables New'!$A$56:$A$63,0),1))</f>
        <v/>
      </c>
      <c r="AF166" s="51" t="str">
        <f t="shared" ref="AF166:AF186" si="28">IF(OR(ISBLANK($A166),$A166=""),"",MAX($Y166-$AE166,0))</f>
        <v/>
      </c>
      <c r="AG166" s="49" t="str">
        <f>IF(OR(ISBLANK($A166),$A166=""),"",INDEX('Federal Tax Tables New'!$C$56:$C$63,MATCH(INDEX('Employee Register'!J:J,MATCH($A166,'Employee Register'!A:A,0)),'Federal Tax Tables New'!$A$56:$A$63,0),1))</f>
        <v/>
      </c>
      <c r="AH166" s="139" t="str">
        <f>IF(OR(ISBLANK($A166),$A166=""),"",IF(AF166&lt;CHOOSE(Z166,INDEX('Employee Register'!S:S,MATCH($A166,'Employee Register'!A:A,0)),0),0,AF166*AG166-CHOOSE(Z166,INDEX('Employee Register'!S:S,MATCH($A166,'Employee Register'!A:A,0))*AG166,0)))</f>
        <v/>
      </c>
      <c r="AI166" s="51" t="str">
        <f>IF(OR(ISBLANK($A166),$A166=""),"",MAX(IF($Z166=1,CHOOSE(AB166,CHOOSE(AA166,0,INDEX('Federal Tax Tables New'!$F$33:$I$40,MATCH(AH166,'Federal Tax Tables New'!$F$33:$F$40,1),1),INDEX('Federal Tax Tables New'!$F$22:$I$29,MATCH(AH166,'Federal Tax Tables New'!$F$22:$F$29,1),1),INDEX('Federal Tax Tables New'!$F$44:$I$51,MATCH(AH166,'Federal Tax Tables New'!$F$44:$F$51,1),1)),CHOOSE(AA166,0,INDEX('Federal Tax Tables New'!$K$33:$N$40,MATCH(AH166,'Federal Tax Tables New'!$K$33:$K$40,1),1),INDEX('Federal Tax Tables New'!$K$22:$N$29,MATCH(AH166,'Federal Tax Tables New'!$K$22:$K$29,1),1),INDEX('Federal Tax Tables New'!$K$44:$N$51,MATCH(AH166,'Federal Tax Tables New'!$K$44:$K$51,1),1))),0),IF($Z166=2,CHOOSE(AA166,0,INDEX('Federal Tax Tables New'!$A$33:$D$40,MATCH(AH166,'Federal Tax Tables New'!$A$33:$A$40,1),1),INDEX('Federal Tax Tables New'!$A$22:$D$29,MATCH(AH166,'Federal Tax Tables New'!$A$22:$A$29,1),1),INDEX('Federal Tax Tables New'!$A$33:$D$40,MATCH(AH166,'Federal Tax Tables New'!$A$33:$A$40,1),1)),0)))</f>
        <v/>
      </c>
      <c r="AJ166" s="51" t="str">
        <f>IF(OR(ISBLANK($A166),$A166=""),"",MAX(IF($Z166=1,CHOOSE(AB166,CHOOSE(AA166,0,INDEX('Federal Tax Tables New'!$F$33:$I$40,MATCH(AH166,'Federal Tax Tables New'!$F$33:$F$40,1),3),INDEX('Federal Tax Tables New'!$F$22:$I$29,MATCH(AH166,'Federal Tax Tables New'!$F$22:$F$29,1),3),INDEX('Federal Tax Tables New'!$F$44:$I$51,MATCH(AH166,'Federal Tax Tables New'!$F$44:$F$51,1),3)),CHOOSE(AA166,0,INDEX('Federal Tax Tables New'!$K$33:$N$40,MATCH(AH166,'Federal Tax Tables New'!$K$33:$K$40,1),3),INDEX('Federal Tax Tables New'!$K$22:$N$29,MATCH(AH166,'Federal Tax Tables New'!$K$22:$K$29,1),3),INDEX('Federal Tax Tables New'!$K$44:$N$51,MATCH(AH166,'Federal Tax Tables New'!$K$44:$K$51,1),3))),0),IF($Z166=2,CHOOSE(AA166,0,INDEX('Federal Tax Tables New'!$A$33:$D$40,MATCH(AH166,'Federal Tax Tables New'!$A$33:$A$40,1),3),INDEX('Federal Tax Tables New'!$A$22:$D$29,MATCH(AH166,'Federal Tax Tables New'!$A$22:$A$29,1),3),INDEX('Federal Tax Tables New'!$A$33:$D$40,MATCH(AH166,'Federal Tax Tables New'!$A$33:$A$40,1),3)),0)))</f>
        <v/>
      </c>
      <c r="AK166" s="79" t="str">
        <f>IF(OR(ISBLANK($A166),$A166=""),"",MAX(IF($Z166=1,CHOOSE(AB166,CHOOSE(AA166,0,INDEX('Federal Tax Tables New'!$F$33:$I$40,MATCH(AH166,'Federal Tax Tables New'!$F$33:$F$40,1),4),INDEX('Federal Tax Tables New'!$F$22:$I$29,MATCH(AH166,'Federal Tax Tables New'!$F$22:$F$29,1),4),INDEX('Federal Tax Tables New'!$F$44:$I$51,MATCH(AH166,'Federal Tax Tables New'!$F$44:$F$51,1),4)),CHOOSE(AA166,0,INDEX('Federal Tax Tables New'!$K$33:$N$40,MATCH(AH166,'Federal Tax Tables New'!$K$33:$K$40,1),4),INDEX('Federal Tax Tables New'!$K$22:$N$29,MATCH(AH166,'Federal Tax Tables New'!$K$22:$K$29,1),4),INDEX('Federal Tax Tables New'!$K$44:$N$51,MATCH(AH166,'Federal Tax Tables New'!$K$44:$K$51,1),4))),0),IF($Z166=2,CHOOSE(AA166,0,INDEX('Federal Tax Tables New'!$A$33:$D$40,MATCH(AH166,'Federal Tax Tables New'!$A$33:$A$40,1),4),INDEX('Federal Tax Tables New'!$A$22:$D$29,MATCH(AH166,'Federal Tax Tables New'!$A$22:$A$29,1),4),INDEX('Federal Tax Tables New'!$A$33:$D$40,MATCH(AH166,'Federal Tax Tables New'!$A$33:$A$40,1),4)),0)))</f>
        <v/>
      </c>
      <c r="AL166" s="51" t="str">
        <f t="shared" si="26"/>
        <v/>
      </c>
      <c r="AM166" s="51" t="str">
        <f>IF(OR(ISBLANK($A166),$A166=""),"",CHOOSE(Z166,INDEX('Employee Register'!Q:Q,MATCH($A166,'Employee Register'!A:A,0))*'Federal Tax Tables New'!$H$5+INDEX('Employee Register'!R:R,MATCH($A166,'Employee Register'!A:A,0))*'Federal Tax Tables New'!$H$6,0))</f>
        <v/>
      </c>
      <c r="AN166" s="51" t="str">
        <f t="shared" ref="AN166:AN186" si="29">IF(OR(ISBLANK($A166),$A166=""),"",CHOOSE(Z166,MAX(AL166-AM166,0),0))</f>
        <v/>
      </c>
      <c r="AO166" s="139" t="str">
        <f>IF(OR(ISBLANK($A166),$A166=""),"",IF(OR(M166=0,AA166=1),0,CHOOSE(Z166,INDEX('Employee Register'!T:T,MATCH($A166,'Employee Register'!A:A,0)),INDEX('Employee Register'!N:N,MATCH($A166,'Employee Register'!A:A,0)))))</f>
        <v/>
      </c>
      <c r="AP166" s="51" t="str">
        <f>IF(OR(ISBLANK($A166),$A166=""),"",CHOOSE(AC166,0,(M166-O166)*Settings!$B$18))</f>
        <v/>
      </c>
      <c r="AQ166" s="84" t="str">
        <f t="shared" ref="AQ166:AQ186" si="30">IF(OR(ISBLANK($A166),$A166=""),"",MAX(L166+M166-N166-O166-P166-Q166-R166-S166-T166-U166-V166-W166,0))</f>
        <v/>
      </c>
      <c r="AS166" s="113"/>
    </row>
    <row r="167" spans="1:45" s="204" customFormat="1" ht="15" customHeight="1" x14ac:dyDescent="0.2">
      <c r="A167" s="82"/>
      <c r="B167" s="50" t="str">
        <f>IF(OR(ISBLANK($A167),$A167=""),"",INDEX('Employee Register'!B:B,MATCH($A167,'Employee Register'!A:A,0),1))</f>
        <v/>
      </c>
      <c r="C167" s="46"/>
      <c r="D167" s="46"/>
      <c r="E167" s="29"/>
      <c r="F167" s="29"/>
      <c r="G167" s="29"/>
      <c r="H167" s="29"/>
      <c r="I167" s="47"/>
      <c r="J167" s="48"/>
      <c r="K167" s="48"/>
      <c r="L167" s="48"/>
      <c r="M167" s="83" t="str">
        <f>IF(OR(ISBLANK($A167),$A167=""),"",SUM($E167:$H167)*INDEX('Employee Register'!G:G,MATCH($A167,'Employee Register'!A:A,0),1)+IF(OR($X167,ISBLANK($X167)),$I167,0)*INDEX('Employee Register'!H:H,MATCH($A167,'Employee Register'!A:A,0),1)+J167)</f>
        <v/>
      </c>
      <c r="N167" s="83" t="str">
        <f>IF(OR(ISBLANK($A167),$A167=""),"",(M167-J167)*INDEX('Employee Register'!U:U,MATCH($A167,'Employee Register'!A:A,0),1))</f>
        <v/>
      </c>
      <c r="O167" s="142" t="str">
        <f>IF(OR(ISBLANK($A167),$A167=""),"",IF(M167=0,0,INDEX('Employee Register'!V:V,MATCH($A167,'Employee Register'!A:A,0),1)))</f>
        <v/>
      </c>
      <c r="P167" s="142" t="str">
        <f>IF(OR(ISBLANK($A167),$A167=""),"",IF(M167=0,0,INDEX('Employee Register'!W:W,MATCH($A167,'Employee Register'!A:A,0),1)+K167))</f>
        <v/>
      </c>
      <c r="Q167" s="83" t="str">
        <f t="shared" si="27"/>
        <v/>
      </c>
      <c r="R167" s="83" t="str">
        <f>IF(OR(ISBLANK($A167),$A167=""),"",INDEX('Employee Register'!Y:Y,MATCH($A167,'Employee Register'!A:A,0))*$Y167)</f>
        <v/>
      </c>
      <c r="S167" s="83" t="str">
        <f>IF(OR(ISBLANK($A167),$A167=""),"",INDEX('Employee Register'!Z:Z,MATCH($A167,'Employee Register'!A:A,0))*$Y167)</f>
        <v/>
      </c>
      <c r="T167" s="83" t="str">
        <f>IF(OR(ISBLANK($A167),$A167=""),"",IF(SUMIF($A$6:$A167,A167,$AP$6:$AP167)&lt;='Federal Tax Tables New'!$N$5,AP167,IF('Federal Tax Tables New'!$N$5-SUMIF($A$6:$A167,A167,$AP$6:$AP167)+AP167&lt;=0,0,'Federal Tax Tables New'!$N$5-SUMIF($A$6:$A167,A167,$AP$6:$AP167)+AP167)))</f>
        <v/>
      </c>
      <c r="U167" s="83" t="str">
        <f>IF(OR(ISBLANK($A167),$A167=""),"",CHOOSE(AC167,0,$M167*Settings!$B$19))</f>
        <v/>
      </c>
      <c r="V167" s="142" t="str">
        <f>IF(OR(ISBLANK($A167),$A167=""),"",IF(M167=0,0,INDEX('Employee Register'!$AA:$AA,MATCH($A167,'Employee Register'!$A:$A,0),1)))</f>
        <v/>
      </c>
      <c r="W167" s="142" t="str">
        <f>IF(OR(ISBLANK($A167),$A167=""),"",IF(M167=0,0,INDEX('Employee Register'!$AB:$AB,MATCH($A167,'Employee Register'!$A:$A,0),1)))</f>
        <v/>
      </c>
      <c r="X167" s="49" t="str">
        <f>IF(OR(ISBLANK($A167),$A167=""),"",INDEX('Employee Register'!I:I,MATCH($A167,'Employee Register'!A:A,0))="No")</f>
        <v/>
      </c>
      <c r="Y167" s="51" t="str">
        <f t="shared" si="25"/>
        <v/>
      </c>
      <c r="Z167" s="49" t="str">
        <f>IF(OR(ISBLANK($A167),$A167=""),"",MATCH(INDEX('Employee Register'!K:K,MATCH($A167,'Employee Register'!A:A,0)),Settings!$A$2:$A$3,0))</f>
        <v/>
      </c>
      <c r="AA167" s="49" t="str">
        <f>IF(OR(ISBLANK($A167),$A167=""),"",CHOOSE(Z167,MATCH(INDEX('Employee Register'!O:O,MATCH($A167,'Employee Register'!A:A,0)),Settings!$A$6:$A$9,0),MATCH(INDEX('Employee Register'!L:L,MATCH($A167,'Employee Register'!A:A,0)),Settings!$A$12:$A$15,0)))</f>
        <v/>
      </c>
      <c r="AB167" s="49" t="str">
        <f>IF(OR(ISBLANK($A167),$A167=""),"",CHOOSE(Z167,MATCH(INDEX('Employee Register'!P:P,MATCH($A167,'Employee Register'!A:A,0)),Settings!$A$22:$A$23,0),0))</f>
        <v/>
      </c>
      <c r="AC167" s="49" t="str">
        <f>IF(OR(ISBLANK($A167),$A167=""),"",MATCH(INDEX('Employee Register'!X:X,MATCH($A167,'Employee Register'!A:A,0)),Settings!$A$26:$A$27,0))</f>
        <v/>
      </c>
      <c r="AD167" s="49" t="str">
        <f>IF(OR(ISBLANK($A167),$A167=""),"",IF(Z167=2,INDEX('Employee Register'!M:M,MATCH($A167,'Employee Register'!A:A,0)),0))</f>
        <v/>
      </c>
      <c r="AE167" s="78" t="str">
        <f>IF(OR(ISBLANK($A167),$A167=""),"",$AD167*INDEX('Federal Tax Tables New'!$B$56:$B$63,MATCH(INDEX('Employee Register'!J:J,MATCH($A167,'Employee Register'!A:A,0)),'Federal Tax Tables New'!$A$56:$A$63,0),1))</f>
        <v/>
      </c>
      <c r="AF167" s="51" t="str">
        <f t="shared" si="28"/>
        <v/>
      </c>
      <c r="AG167" s="49" t="str">
        <f>IF(OR(ISBLANK($A167),$A167=""),"",INDEX('Federal Tax Tables New'!$C$56:$C$63,MATCH(INDEX('Employee Register'!J:J,MATCH($A167,'Employee Register'!A:A,0)),'Federal Tax Tables New'!$A$56:$A$63,0),1))</f>
        <v/>
      </c>
      <c r="AH167" s="139" t="str">
        <f>IF(OR(ISBLANK($A167),$A167=""),"",IF(AF167&lt;CHOOSE(Z167,INDEX('Employee Register'!S:S,MATCH($A167,'Employee Register'!A:A,0)),0),0,AF167*AG167-CHOOSE(Z167,INDEX('Employee Register'!S:S,MATCH($A167,'Employee Register'!A:A,0))*AG167,0)))</f>
        <v/>
      </c>
      <c r="AI167" s="51" t="str">
        <f>IF(OR(ISBLANK($A167),$A167=""),"",MAX(IF($Z167=1,CHOOSE(AB167,CHOOSE(AA167,0,INDEX('Federal Tax Tables New'!$F$33:$I$40,MATCH(AH167,'Federal Tax Tables New'!$F$33:$F$40,1),1),INDEX('Federal Tax Tables New'!$F$22:$I$29,MATCH(AH167,'Federal Tax Tables New'!$F$22:$F$29,1),1),INDEX('Federal Tax Tables New'!$F$44:$I$51,MATCH(AH167,'Federal Tax Tables New'!$F$44:$F$51,1),1)),CHOOSE(AA167,0,INDEX('Federal Tax Tables New'!$K$33:$N$40,MATCH(AH167,'Federal Tax Tables New'!$K$33:$K$40,1),1),INDEX('Federal Tax Tables New'!$K$22:$N$29,MATCH(AH167,'Federal Tax Tables New'!$K$22:$K$29,1),1),INDEX('Federal Tax Tables New'!$K$44:$N$51,MATCH(AH167,'Federal Tax Tables New'!$K$44:$K$51,1),1))),0),IF($Z167=2,CHOOSE(AA167,0,INDEX('Federal Tax Tables New'!$A$33:$D$40,MATCH(AH167,'Federal Tax Tables New'!$A$33:$A$40,1),1),INDEX('Federal Tax Tables New'!$A$22:$D$29,MATCH(AH167,'Federal Tax Tables New'!$A$22:$A$29,1),1),INDEX('Federal Tax Tables New'!$A$33:$D$40,MATCH(AH167,'Federal Tax Tables New'!$A$33:$A$40,1),1)),0)))</f>
        <v/>
      </c>
      <c r="AJ167" s="51" t="str">
        <f>IF(OR(ISBLANK($A167),$A167=""),"",MAX(IF($Z167=1,CHOOSE(AB167,CHOOSE(AA167,0,INDEX('Federal Tax Tables New'!$F$33:$I$40,MATCH(AH167,'Federal Tax Tables New'!$F$33:$F$40,1),3),INDEX('Federal Tax Tables New'!$F$22:$I$29,MATCH(AH167,'Federal Tax Tables New'!$F$22:$F$29,1),3),INDEX('Federal Tax Tables New'!$F$44:$I$51,MATCH(AH167,'Federal Tax Tables New'!$F$44:$F$51,1),3)),CHOOSE(AA167,0,INDEX('Federal Tax Tables New'!$K$33:$N$40,MATCH(AH167,'Federal Tax Tables New'!$K$33:$K$40,1),3),INDEX('Federal Tax Tables New'!$K$22:$N$29,MATCH(AH167,'Federal Tax Tables New'!$K$22:$K$29,1),3),INDEX('Federal Tax Tables New'!$K$44:$N$51,MATCH(AH167,'Federal Tax Tables New'!$K$44:$K$51,1),3))),0),IF($Z167=2,CHOOSE(AA167,0,INDEX('Federal Tax Tables New'!$A$33:$D$40,MATCH(AH167,'Federal Tax Tables New'!$A$33:$A$40,1),3),INDEX('Federal Tax Tables New'!$A$22:$D$29,MATCH(AH167,'Federal Tax Tables New'!$A$22:$A$29,1),3),INDEX('Federal Tax Tables New'!$A$33:$D$40,MATCH(AH167,'Federal Tax Tables New'!$A$33:$A$40,1),3)),0)))</f>
        <v/>
      </c>
      <c r="AK167" s="79" t="str">
        <f>IF(OR(ISBLANK($A167),$A167=""),"",MAX(IF($Z167=1,CHOOSE(AB167,CHOOSE(AA167,0,INDEX('Federal Tax Tables New'!$F$33:$I$40,MATCH(AH167,'Federal Tax Tables New'!$F$33:$F$40,1),4),INDEX('Federal Tax Tables New'!$F$22:$I$29,MATCH(AH167,'Federal Tax Tables New'!$F$22:$F$29,1),4),INDEX('Federal Tax Tables New'!$F$44:$I$51,MATCH(AH167,'Federal Tax Tables New'!$F$44:$F$51,1),4)),CHOOSE(AA167,0,INDEX('Federal Tax Tables New'!$K$33:$N$40,MATCH(AH167,'Federal Tax Tables New'!$K$33:$K$40,1),4),INDEX('Federal Tax Tables New'!$K$22:$N$29,MATCH(AH167,'Federal Tax Tables New'!$K$22:$K$29,1),4),INDEX('Federal Tax Tables New'!$K$44:$N$51,MATCH(AH167,'Federal Tax Tables New'!$K$44:$K$51,1),4))),0),IF($Z167=2,CHOOSE(AA167,0,INDEX('Federal Tax Tables New'!$A$33:$D$40,MATCH(AH167,'Federal Tax Tables New'!$A$33:$A$40,1),4),INDEX('Federal Tax Tables New'!$A$22:$D$29,MATCH(AH167,'Federal Tax Tables New'!$A$22:$A$29,1),4),INDEX('Federal Tax Tables New'!$A$33:$D$40,MATCH(AH167,'Federal Tax Tables New'!$A$33:$A$40,1),4)),0)))</f>
        <v/>
      </c>
      <c r="AL167" s="51" t="str">
        <f t="shared" si="26"/>
        <v/>
      </c>
      <c r="AM167" s="51" t="str">
        <f>IF(OR(ISBLANK($A167),$A167=""),"",CHOOSE(Z167,INDEX('Employee Register'!Q:Q,MATCH($A167,'Employee Register'!A:A,0))*'Federal Tax Tables New'!$H$5+INDEX('Employee Register'!R:R,MATCH($A167,'Employee Register'!A:A,0))*'Federal Tax Tables New'!$H$6,0))</f>
        <v/>
      </c>
      <c r="AN167" s="51" t="str">
        <f t="shared" si="29"/>
        <v/>
      </c>
      <c r="AO167" s="139" t="str">
        <f>IF(OR(ISBLANK($A167),$A167=""),"",IF(OR(M167=0,AA167=1),0,CHOOSE(Z167,INDEX('Employee Register'!T:T,MATCH($A167,'Employee Register'!A:A,0)),INDEX('Employee Register'!N:N,MATCH($A167,'Employee Register'!A:A,0)))))</f>
        <v/>
      </c>
      <c r="AP167" s="51" t="str">
        <f>IF(OR(ISBLANK($A167),$A167=""),"",CHOOSE(AC167,0,(M167-O167)*Settings!$B$18))</f>
        <v/>
      </c>
      <c r="AQ167" s="84" t="str">
        <f t="shared" si="30"/>
        <v/>
      </c>
      <c r="AS167" s="113"/>
    </row>
    <row r="168" spans="1:45" s="204" customFormat="1" ht="15" customHeight="1" x14ac:dyDescent="0.2">
      <c r="A168" s="82"/>
      <c r="B168" s="50" t="str">
        <f>IF(OR(ISBLANK($A168),$A168=""),"",INDEX('Employee Register'!B:B,MATCH($A168,'Employee Register'!A:A,0),1))</f>
        <v/>
      </c>
      <c r="C168" s="46"/>
      <c r="D168" s="46"/>
      <c r="E168" s="29"/>
      <c r="F168" s="29"/>
      <c r="G168" s="29"/>
      <c r="H168" s="29"/>
      <c r="I168" s="47"/>
      <c r="J168" s="48"/>
      <c r="K168" s="48"/>
      <c r="L168" s="48"/>
      <c r="M168" s="83" t="str">
        <f>IF(OR(ISBLANK($A168),$A168=""),"",SUM($E168:$H168)*INDEX('Employee Register'!G:G,MATCH($A168,'Employee Register'!A:A,0),1)+IF(OR($X168,ISBLANK($X168)),$I168,0)*INDEX('Employee Register'!H:H,MATCH($A168,'Employee Register'!A:A,0),1)+J168)</f>
        <v/>
      </c>
      <c r="N168" s="83" t="str">
        <f>IF(OR(ISBLANK($A168),$A168=""),"",(M168-J168)*INDEX('Employee Register'!U:U,MATCH($A168,'Employee Register'!A:A,0),1))</f>
        <v/>
      </c>
      <c r="O168" s="142" t="str">
        <f>IF(OR(ISBLANK($A168),$A168=""),"",IF(M168=0,0,INDEX('Employee Register'!V:V,MATCH($A168,'Employee Register'!A:A,0),1)))</f>
        <v/>
      </c>
      <c r="P168" s="142" t="str">
        <f>IF(OR(ISBLANK($A168),$A168=""),"",IF(M168=0,0,INDEX('Employee Register'!W:W,MATCH($A168,'Employee Register'!A:A,0),1)+K168))</f>
        <v/>
      </c>
      <c r="Q168" s="83" t="str">
        <f t="shared" si="27"/>
        <v/>
      </c>
      <c r="R168" s="83" t="str">
        <f>IF(OR(ISBLANK($A168),$A168=""),"",INDEX('Employee Register'!Y:Y,MATCH($A168,'Employee Register'!A:A,0))*$Y168)</f>
        <v/>
      </c>
      <c r="S168" s="83" t="str">
        <f>IF(OR(ISBLANK($A168),$A168=""),"",INDEX('Employee Register'!Z:Z,MATCH($A168,'Employee Register'!A:A,0))*$Y168)</f>
        <v/>
      </c>
      <c r="T168" s="83" t="str">
        <f>IF(OR(ISBLANK($A168),$A168=""),"",IF(SUMIF($A$6:$A168,A168,$AP$6:$AP168)&lt;='Federal Tax Tables New'!$N$5,AP168,IF('Federal Tax Tables New'!$N$5-SUMIF($A$6:$A168,A168,$AP$6:$AP168)+AP168&lt;=0,0,'Federal Tax Tables New'!$N$5-SUMIF($A$6:$A168,A168,$AP$6:$AP168)+AP168)))</f>
        <v/>
      </c>
      <c r="U168" s="83" t="str">
        <f>IF(OR(ISBLANK($A168),$A168=""),"",CHOOSE(AC168,0,$M168*Settings!$B$19))</f>
        <v/>
      </c>
      <c r="V168" s="142" t="str">
        <f>IF(OR(ISBLANK($A168),$A168=""),"",IF(M168=0,0,INDEX('Employee Register'!$AA:$AA,MATCH($A168,'Employee Register'!$A:$A,0),1)))</f>
        <v/>
      </c>
      <c r="W168" s="142" t="str">
        <f>IF(OR(ISBLANK($A168),$A168=""),"",IF(M168=0,0,INDEX('Employee Register'!$AB:$AB,MATCH($A168,'Employee Register'!$A:$A,0),1)))</f>
        <v/>
      </c>
      <c r="X168" s="49" t="str">
        <f>IF(OR(ISBLANK($A168),$A168=""),"",INDEX('Employee Register'!I:I,MATCH($A168,'Employee Register'!A:A,0))="No")</f>
        <v/>
      </c>
      <c r="Y168" s="51" t="str">
        <f t="shared" si="25"/>
        <v/>
      </c>
      <c r="Z168" s="49" t="str">
        <f>IF(OR(ISBLANK($A168),$A168=""),"",MATCH(INDEX('Employee Register'!K:K,MATCH($A168,'Employee Register'!A:A,0)),Settings!$A$2:$A$3,0))</f>
        <v/>
      </c>
      <c r="AA168" s="49" t="str">
        <f>IF(OR(ISBLANK($A168),$A168=""),"",CHOOSE(Z168,MATCH(INDEX('Employee Register'!O:O,MATCH($A168,'Employee Register'!A:A,0)),Settings!$A$6:$A$9,0),MATCH(INDEX('Employee Register'!L:L,MATCH($A168,'Employee Register'!A:A,0)),Settings!$A$12:$A$15,0)))</f>
        <v/>
      </c>
      <c r="AB168" s="49" t="str">
        <f>IF(OR(ISBLANK($A168),$A168=""),"",CHOOSE(Z168,MATCH(INDEX('Employee Register'!P:P,MATCH($A168,'Employee Register'!A:A,0)),Settings!$A$22:$A$23,0),0))</f>
        <v/>
      </c>
      <c r="AC168" s="49" t="str">
        <f>IF(OR(ISBLANK($A168),$A168=""),"",MATCH(INDEX('Employee Register'!X:X,MATCH($A168,'Employee Register'!A:A,0)),Settings!$A$26:$A$27,0))</f>
        <v/>
      </c>
      <c r="AD168" s="49" t="str">
        <f>IF(OR(ISBLANK($A168),$A168=""),"",IF(Z168=2,INDEX('Employee Register'!M:M,MATCH($A168,'Employee Register'!A:A,0)),0))</f>
        <v/>
      </c>
      <c r="AE168" s="78" t="str">
        <f>IF(OR(ISBLANK($A168),$A168=""),"",$AD168*INDEX('Federal Tax Tables New'!$B$56:$B$63,MATCH(INDEX('Employee Register'!J:J,MATCH($A168,'Employee Register'!A:A,0)),'Federal Tax Tables New'!$A$56:$A$63,0),1))</f>
        <v/>
      </c>
      <c r="AF168" s="51" t="str">
        <f t="shared" si="28"/>
        <v/>
      </c>
      <c r="AG168" s="49" t="str">
        <f>IF(OR(ISBLANK($A168),$A168=""),"",INDEX('Federal Tax Tables New'!$C$56:$C$63,MATCH(INDEX('Employee Register'!J:J,MATCH($A168,'Employee Register'!A:A,0)),'Federal Tax Tables New'!$A$56:$A$63,0),1))</f>
        <v/>
      </c>
      <c r="AH168" s="139" t="str">
        <f>IF(OR(ISBLANK($A168),$A168=""),"",IF(AF168&lt;CHOOSE(Z168,INDEX('Employee Register'!S:S,MATCH($A168,'Employee Register'!A:A,0)),0),0,AF168*AG168-CHOOSE(Z168,INDEX('Employee Register'!S:S,MATCH($A168,'Employee Register'!A:A,0))*AG168,0)))</f>
        <v/>
      </c>
      <c r="AI168" s="51" t="str">
        <f>IF(OR(ISBLANK($A168),$A168=""),"",MAX(IF($Z168=1,CHOOSE(AB168,CHOOSE(AA168,0,INDEX('Federal Tax Tables New'!$F$33:$I$40,MATCH(AH168,'Federal Tax Tables New'!$F$33:$F$40,1),1),INDEX('Federal Tax Tables New'!$F$22:$I$29,MATCH(AH168,'Federal Tax Tables New'!$F$22:$F$29,1),1),INDEX('Federal Tax Tables New'!$F$44:$I$51,MATCH(AH168,'Federal Tax Tables New'!$F$44:$F$51,1),1)),CHOOSE(AA168,0,INDEX('Federal Tax Tables New'!$K$33:$N$40,MATCH(AH168,'Federal Tax Tables New'!$K$33:$K$40,1),1),INDEX('Federal Tax Tables New'!$K$22:$N$29,MATCH(AH168,'Federal Tax Tables New'!$K$22:$K$29,1),1),INDEX('Federal Tax Tables New'!$K$44:$N$51,MATCH(AH168,'Federal Tax Tables New'!$K$44:$K$51,1),1))),0),IF($Z168=2,CHOOSE(AA168,0,INDEX('Federal Tax Tables New'!$A$33:$D$40,MATCH(AH168,'Federal Tax Tables New'!$A$33:$A$40,1),1),INDEX('Federal Tax Tables New'!$A$22:$D$29,MATCH(AH168,'Federal Tax Tables New'!$A$22:$A$29,1),1),INDEX('Federal Tax Tables New'!$A$33:$D$40,MATCH(AH168,'Federal Tax Tables New'!$A$33:$A$40,1),1)),0)))</f>
        <v/>
      </c>
      <c r="AJ168" s="51" t="str">
        <f>IF(OR(ISBLANK($A168),$A168=""),"",MAX(IF($Z168=1,CHOOSE(AB168,CHOOSE(AA168,0,INDEX('Federal Tax Tables New'!$F$33:$I$40,MATCH(AH168,'Federal Tax Tables New'!$F$33:$F$40,1),3),INDEX('Federal Tax Tables New'!$F$22:$I$29,MATCH(AH168,'Federal Tax Tables New'!$F$22:$F$29,1),3),INDEX('Federal Tax Tables New'!$F$44:$I$51,MATCH(AH168,'Federal Tax Tables New'!$F$44:$F$51,1),3)),CHOOSE(AA168,0,INDEX('Federal Tax Tables New'!$K$33:$N$40,MATCH(AH168,'Federal Tax Tables New'!$K$33:$K$40,1),3),INDEX('Federal Tax Tables New'!$K$22:$N$29,MATCH(AH168,'Federal Tax Tables New'!$K$22:$K$29,1),3),INDEX('Federal Tax Tables New'!$K$44:$N$51,MATCH(AH168,'Federal Tax Tables New'!$K$44:$K$51,1),3))),0),IF($Z168=2,CHOOSE(AA168,0,INDEX('Federal Tax Tables New'!$A$33:$D$40,MATCH(AH168,'Federal Tax Tables New'!$A$33:$A$40,1),3),INDEX('Federal Tax Tables New'!$A$22:$D$29,MATCH(AH168,'Federal Tax Tables New'!$A$22:$A$29,1),3),INDEX('Federal Tax Tables New'!$A$33:$D$40,MATCH(AH168,'Federal Tax Tables New'!$A$33:$A$40,1),3)),0)))</f>
        <v/>
      </c>
      <c r="AK168" s="79" t="str">
        <f>IF(OR(ISBLANK($A168),$A168=""),"",MAX(IF($Z168=1,CHOOSE(AB168,CHOOSE(AA168,0,INDEX('Federal Tax Tables New'!$F$33:$I$40,MATCH(AH168,'Federal Tax Tables New'!$F$33:$F$40,1),4),INDEX('Federal Tax Tables New'!$F$22:$I$29,MATCH(AH168,'Federal Tax Tables New'!$F$22:$F$29,1),4),INDEX('Federal Tax Tables New'!$F$44:$I$51,MATCH(AH168,'Federal Tax Tables New'!$F$44:$F$51,1),4)),CHOOSE(AA168,0,INDEX('Federal Tax Tables New'!$K$33:$N$40,MATCH(AH168,'Federal Tax Tables New'!$K$33:$K$40,1),4),INDEX('Federal Tax Tables New'!$K$22:$N$29,MATCH(AH168,'Federal Tax Tables New'!$K$22:$K$29,1),4),INDEX('Federal Tax Tables New'!$K$44:$N$51,MATCH(AH168,'Federal Tax Tables New'!$K$44:$K$51,1),4))),0),IF($Z168=2,CHOOSE(AA168,0,INDEX('Federal Tax Tables New'!$A$33:$D$40,MATCH(AH168,'Federal Tax Tables New'!$A$33:$A$40,1),4),INDEX('Federal Tax Tables New'!$A$22:$D$29,MATCH(AH168,'Federal Tax Tables New'!$A$22:$A$29,1),4),INDEX('Federal Tax Tables New'!$A$33:$D$40,MATCH(AH168,'Federal Tax Tables New'!$A$33:$A$40,1),4)),0)))</f>
        <v/>
      </c>
      <c r="AL168" s="51" t="str">
        <f t="shared" si="26"/>
        <v/>
      </c>
      <c r="AM168" s="51" t="str">
        <f>IF(OR(ISBLANK($A168),$A168=""),"",CHOOSE(Z168,INDEX('Employee Register'!Q:Q,MATCH($A168,'Employee Register'!A:A,0))*'Federal Tax Tables New'!$H$5+INDEX('Employee Register'!R:R,MATCH($A168,'Employee Register'!A:A,0))*'Federal Tax Tables New'!$H$6,0))</f>
        <v/>
      </c>
      <c r="AN168" s="51" t="str">
        <f t="shared" si="29"/>
        <v/>
      </c>
      <c r="AO168" s="139" t="str">
        <f>IF(OR(ISBLANK($A168),$A168=""),"",IF(OR(M168=0,AA168=1),0,CHOOSE(Z168,INDEX('Employee Register'!T:T,MATCH($A168,'Employee Register'!A:A,0)),INDEX('Employee Register'!N:N,MATCH($A168,'Employee Register'!A:A,0)))))</f>
        <v/>
      </c>
      <c r="AP168" s="51" t="str">
        <f>IF(OR(ISBLANK($A168),$A168=""),"",CHOOSE(AC168,0,(M168-O168)*Settings!$B$18))</f>
        <v/>
      </c>
      <c r="AQ168" s="84" t="str">
        <f t="shared" si="30"/>
        <v/>
      </c>
      <c r="AS168" s="113"/>
    </row>
    <row r="169" spans="1:45" s="204" customFormat="1" ht="15" customHeight="1" x14ac:dyDescent="0.2">
      <c r="A169" s="82"/>
      <c r="B169" s="50" t="str">
        <f>IF(OR(ISBLANK($A169),$A169=""),"",INDEX('Employee Register'!B:B,MATCH($A169,'Employee Register'!A:A,0),1))</f>
        <v/>
      </c>
      <c r="C169" s="46"/>
      <c r="D169" s="46"/>
      <c r="E169" s="29"/>
      <c r="F169" s="29"/>
      <c r="G169" s="29"/>
      <c r="H169" s="29"/>
      <c r="I169" s="47"/>
      <c r="J169" s="48"/>
      <c r="K169" s="48"/>
      <c r="L169" s="48"/>
      <c r="M169" s="83" t="str">
        <f>IF(OR(ISBLANK($A169),$A169=""),"",SUM($E169:$H169)*INDEX('Employee Register'!G:G,MATCH($A169,'Employee Register'!A:A,0),1)+IF(OR($X169,ISBLANK($X169)),$I169,0)*INDEX('Employee Register'!H:H,MATCH($A169,'Employee Register'!A:A,0),1)+J169)</f>
        <v/>
      </c>
      <c r="N169" s="83" t="str">
        <f>IF(OR(ISBLANK($A169),$A169=""),"",(M169-J169)*INDEX('Employee Register'!U:U,MATCH($A169,'Employee Register'!A:A,0),1))</f>
        <v/>
      </c>
      <c r="O169" s="142" t="str">
        <f>IF(OR(ISBLANK($A169),$A169=""),"",IF(M169=0,0,INDEX('Employee Register'!V:V,MATCH($A169,'Employee Register'!A:A,0),1)))</f>
        <v/>
      </c>
      <c r="P169" s="142" t="str">
        <f>IF(OR(ISBLANK($A169),$A169=""),"",IF(M169=0,0,INDEX('Employee Register'!W:W,MATCH($A169,'Employee Register'!A:A,0),1)+K169))</f>
        <v/>
      </c>
      <c r="Q169" s="83" t="str">
        <f t="shared" si="27"/>
        <v/>
      </c>
      <c r="R169" s="83" t="str">
        <f>IF(OR(ISBLANK($A169),$A169=""),"",INDEX('Employee Register'!Y:Y,MATCH($A169,'Employee Register'!A:A,0))*$Y169)</f>
        <v/>
      </c>
      <c r="S169" s="83" t="str">
        <f>IF(OR(ISBLANK($A169),$A169=""),"",INDEX('Employee Register'!Z:Z,MATCH($A169,'Employee Register'!A:A,0))*$Y169)</f>
        <v/>
      </c>
      <c r="T169" s="83" t="str">
        <f>IF(OR(ISBLANK($A169),$A169=""),"",IF(SUMIF($A$6:$A169,A169,$AP$6:$AP169)&lt;='Federal Tax Tables New'!$N$5,AP169,IF('Federal Tax Tables New'!$N$5-SUMIF($A$6:$A169,A169,$AP$6:$AP169)+AP169&lt;=0,0,'Federal Tax Tables New'!$N$5-SUMIF($A$6:$A169,A169,$AP$6:$AP169)+AP169)))</f>
        <v/>
      </c>
      <c r="U169" s="83" t="str">
        <f>IF(OR(ISBLANK($A169),$A169=""),"",CHOOSE(AC169,0,$M169*Settings!$B$19))</f>
        <v/>
      </c>
      <c r="V169" s="142" t="str">
        <f>IF(OR(ISBLANK($A169),$A169=""),"",IF(M169=0,0,INDEX('Employee Register'!$AA:$AA,MATCH($A169,'Employee Register'!$A:$A,0),1)))</f>
        <v/>
      </c>
      <c r="W169" s="142" t="str">
        <f>IF(OR(ISBLANK($A169),$A169=""),"",IF(M169=0,0,INDEX('Employee Register'!$AB:$AB,MATCH($A169,'Employee Register'!$A:$A,0),1)))</f>
        <v/>
      </c>
      <c r="X169" s="49" t="str">
        <f>IF(OR(ISBLANK($A169),$A169=""),"",INDEX('Employee Register'!I:I,MATCH($A169,'Employee Register'!A:A,0))="No")</f>
        <v/>
      </c>
      <c r="Y169" s="51" t="str">
        <f t="shared" si="25"/>
        <v/>
      </c>
      <c r="Z169" s="49" t="str">
        <f>IF(OR(ISBLANK($A169),$A169=""),"",MATCH(INDEX('Employee Register'!K:K,MATCH($A169,'Employee Register'!A:A,0)),Settings!$A$2:$A$3,0))</f>
        <v/>
      </c>
      <c r="AA169" s="49" t="str">
        <f>IF(OR(ISBLANK($A169),$A169=""),"",CHOOSE(Z169,MATCH(INDEX('Employee Register'!O:O,MATCH($A169,'Employee Register'!A:A,0)),Settings!$A$6:$A$9,0),MATCH(INDEX('Employee Register'!L:L,MATCH($A169,'Employee Register'!A:A,0)),Settings!$A$12:$A$15,0)))</f>
        <v/>
      </c>
      <c r="AB169" s="49" t="str">
        <f>IF(OR(ISBLANK($A169),$A169=""),"",CHOOSE(Z169,MATCH(INDEX('Employee Register'!P:P,MATCH($A169,'Employee Register'!A:A,0)),Settings!$A$22:$A$23,0),0))</f>
        <v/>
      </c>
      <c r="AC169" s="49" t="str">
        <f>IF(OR(ISBLANK($A169),$A169=""),"",MATCH(INDEX('Employee Register'!X:X,MATCH($A169,'Employee Register'!A:A,0)),Settings!$A$26:$A$27,0))</f>
        <v/>
      </c>
      <c r="AD169" s="49" t="str">
        <f>IF(OR(ISBLANK($A169),$A169=""),"",IF(Z169=2,INDEX('Employee Register'!M:M,MATCH($A169,'Employee Register'!A:A,0)),0))</f>
        <v/>
      </c>
      <c r="AE169" s="78" t="str">
        <f>IF(OR(ISBLANK($A169),$A169=""),"",$AD169*INDEX('Federal Tax Tables New'!$B$56:$B$63,MATCH(INDEX('Employee Register'!J:J,MATCH($A169,'Employee Register'!A:A,0)),'Federal Tax Tables New'!$A$56:$A$63,0),1))</f>
        <v/>
      </c>
      <c r="AF169" s="51" t="str">
        <f t="shared" si="28"/>
        <v/>
      </c>
      <c r="AG169" s="49" t="str">
        <f>IF(OR(ISBLANK($A169),$A169=""),"",INDEX('Federal Tax Tables New'!$C$56:$C$63,MATCH(INDEX('Employee Register'!J:J,MATCH($A169,'Employee Register'!A:A,0)),'Federal Tax Tables New'!$A$56:$A$63,0),1))</f>
        <v/>
      </c>
      <c r="AH169" s="139" t="str">
        <f>IF(OR(ISBLANK($A169),$A169=""),"",IF(AF169&lt;CHOOSE(Z169,INDEX('Employee Register'!S:S,MATCH($A169,'Employee Register'!A:A,0)),0),0,AF169*AG169-CHOOSE(Z169,INDEX('Employee Register'!S:S,MATCH($A169,'Employee Register'!A:A,0))*AG169,0)))</f>
        <v/>
      </c>
      <c r="AI169" s="51" t="str">
        <f>IF(OR(ISBLANK($A169),$A169=""),"",MAX(IF($Z169=1,CHOOSE(AB169,CHOOSE(AA169,0,INDEX('Federal Tax Tables New'!$F$33:$I$40,MATCH(AH169,'Federal Tax Tables New'!$F$33:$F$40,1),1),INDEX('Federal Tax Tables New'!$F$22:$I$29,MATCH(AH169,'Federal Tax Tables New'!$F$22:$F$29,1),1),INDEX('Federal Tax Tables New'!$F$44:$I$51,MATCH(AH169,'Federal Tax Tables New'!$F$44:$F$51,1),1)),CHOOSE(AA169,0,INDEX('Federal Tax Tables New'!$K$33:$N$40,MATCH(AH169,'Federal Tax Tables New'!$K$33:$K$40,1),1),INDEX('Federal Tax Tables New'!$K$22:$N$29,MATCH(AH169,'Federal Tax Tables New'!$K$22:$K$29,1),1),INDEX('Federal Tax Tables New'!$K$44:$N$51,MATCH(AH169,'Federal Tax Tables New'!$K$44:$K$51,1),1))),0),IF($Z169=2,CHOOSE(AA169,0,INDEX('Federal Tax Tables New'!$A$33:$D$40,MATCH(AH169,'Federal Tax Tables New'!$A$33:$A$40,1),1),INDEX('Federal Tax Tables New'!$A$22:$D$29,MATCH(AH169,'Federal Tax Tables New'!$A$22:$A$29,1),1),INDEX('Federal Tax Tables New'!$A$33:$D$40,MATCH(AH169,'Federal Tax Tables New'!$A$33:$A$40,1),1)),0)))</f>
        <v/>
      </c>
      <c r="AJ169" s="51" t="str">
        <f>IF(OR(ISBLANK($A169),$A169=""),"",MAX(IF($Z169=1,CHOOSE(AB169,CHOOSE(AA169,0,INDEX('Federal Tax Tables New'!$F$33:$I$40,MATCH(AH169,'Federal Tax Tables New'!$F$33:$F$40,1),3),INDEX('Federal Tax Tables New'!$F$22:$I$29,MATCH(AH169,'Federal Tax Tables New'!$F$22:$F$29,1),3),INDEX('Federal Tax Tables New'!$F$44:$I$51,MATCH(AH169,'Federal Tax Tables New'!$F$44:$F$51,1),3)),CHOOSE(AA169,0,INDEX('Federal Tax Tables New'!$K$33:$N$40,MATCH(AH169,'Federal Tax Tables New'!$K$33:$K$40,1),3),INDEX('Federal Tax Tables New'!$K$22:$N$29,MATCH(AH169,'Federal Tax Tables New'!$K$22:$K$29,1),3),INDEX('Federal Tax Tables New'!$K$44:$N$51,MATCH(AH169,'Federal Tax Tables New'!$K$44:$K$51,1),3))),0),IF($Z169=2,CHOOSE(AA169,0,INDEX('Federal Tax Tables New'!$A$33:$D$40,MATCH(AH169,'Federal Tax Tables New'!$A$33:$A$40,1),3),INDEX('Federal Tax Tables New'!$A$22:$D$29,MATCH(AH169,'Federal Tax Tables New'!$A$22:$A$29,1),3),INDEX('Federal Tax Tables New'!$A$33:$D$40,MATCH(AH169,'Federal Tax Tables New'!$A$33:$A$40,1),3)),0)))</f>
        <v/>
      </c>
      <c r="AK169" s="79" t="str">
        <f>IF(OR(ISBLANK($A169),$A169=""),"",MAX(IF($Z169=1,CHOOSE(AB169,CHOOSE(AA169,0,INDEX('Federal Tax Tables New'!$F$33:$I$40,MATCH(AH169,'Federal Tax Tables New'!$F$33:$F$40,1),4),INDEX('Federal Tax Tables New'!$F$22:$I$29,MATCH(AH169,'Federal Tax Tables New'!$F$22:$F$29,1),4),INDEX('Federal Tax Tables New'!$F$44:$I$51,MATCH(AH169,'Federal Tax Tables New'!$F$44:$F$51,1),4)),CHOOSE(AA169,0,INDEX('Federal Tax Tables New'!$K$33:$N$40,MATCH(AH169,'Federal Tax Tables New'!$K$33:$K$40,1),4),INDEX('Federal Tax Tables New'!$K$22:$N$29,MATCH(AH169,'Federal Tax Tables New'!$K$22:$K$29,1),4),INDEX('Federal Tax Tables New'!$K$44:$N$51,MATCH(AH169,'Federal Tax Tables New'!$K$44:$K$51,1),4))),0),IF($Z169=2,CHOOSE(AA169,0,INDEX('Federal Tax Tables New'!$A$33:$D$40,MATCH(AH169,'Federal Tax Tables New'!$A$33:$A$40,1),4),INDEX('Federal Tax Tables New'!$A$22:$D$29,MATCH(AH169,'Federal Tax Tables New'!$A$22:$A$29,1),4),INDEX('Federal Tax Tables New'!$A$33:$D$40,MATCH(AH169,'Federal Tax Tables New'!$A$33:$A$40,1),4)),0)))</f>
        <v/>
      </c>
      <c r="AL169" s="51" t="str">
        <f t="shared" si="26"/>
        <v/>
      </c>
      <c r="AM169" s="51" t="str">
        <f>IF(OR(ISBLANK($A169),$A169=""),"",CHOOSE(Z169,INDEX('Employee Register'!Q:Q,MATCH($A169,'Employee Register'!A:A,0))*'Federal Tax Tables New'!$H$5+INDEX('Employee Register'!R:R,MATCH($A169,'Employee Register'!A:A,0))*'Federal Tax Tables New'!$H$6,0))</f>
        <v/>
      </c>
      <c r="AN169" s="51" t="str">
        <f t="shared" si="29"/>
        <v/>
      </c>
      <c r="AO169" s="139" t="str">
        <f>IF(OR(ISBLANK($A169),$A169=""),"",IF(OR(M169=0,AA169=1),0,CHOOSE(Z169,INDEX('Employee Register'!T:T,MATCH($A169,'Employee Register'!A:A,0)),INDEX('Employee Register'!N:N,MATCH($A169,'Employee Register'!A:A,0)))))</f>
        <v/>
      </c>
      <c r="AP169" s="51" t="str">
        <f>IF(OR(ISBLANK($A169),$A169=""),"",CHOOSE(AC169,0,(M169-O169)*Settings!$B$18))</f>
        <v/>
      </c>
      <c r="AQ169" s="84" t="str">
        <f t="shared" si="30"/>
        <v/>
      </c>
      <c r="AS169" s="113"/>
    </row>
    <row r="170" spans="1:45" s="204" customFormat="1" ht="15" customHeight="1" x14ac:dyDescent="0.2">
      <c r="A170" s="82"/>
      <c r="B170" s="50" t="str">
        <f>IF(OR(ISBLANK($A170),$A170=""),"",INDEX('Employee Register'!B:B,MATCH($A170,'Employee Register'!A:A,0),1))</f>
        <v/>
      </c>
      <c r="C170" s="46"/>
      <c r="D170" s="46"/>
      <c r="E170" s="29"/>
      <c r="F170" s="29"/>
      <c r="G170" s="29"/>
      <c r="H170" s="29"/>
      <c r="I170" s="47"/>
      <c r="J170" s="48"/>
      <c r="K170" s="48"/>
      <c r="L170" s="48"/>
      <c r="M170" s="83" t="str">
        <f>IF(OR(ISBLANK($A170),$A170=""),"",SUM($E170:$H170)*INDEX('Employee Register'!G:G,MATCH($A170,'Employee Register'!A:A,0),1)+IF(OR($X170,ISBLANK($X170)),$I170,0)*INDEX('Employee Register'!H:H,MATCH($A170,'Employee Register'!A:A,0),1)+J170)</f>
        <v/>
      </c>
      <c r="N170" s="83" t="str">
        <f>IF(OR(ISBLANK($A170),$A170=""),"",(M170-J170)*INDEX('Employee Register'!U:U,MATCH($A170,'Employee Register'!A:A,0),1))</f>
        <v/>
      </c>
      <c r="O170" s="142" t="str">
        <f>IF(OR(ISBLANK($A170),$A170=""),"",IF(M170=0,0,INDEX('Employee Register'!V:V,MATCH($A170,'Employee Register'!A:A,0),1)))</f>
        <v/>
      </c>
      <c r="P170" s="142" t="str">
        <f>IF(OR(ISBLANK($A170),$A170=""),"",IF(M170=0,0,INDEX('Employee Register'!W:W,MATCH($A170,'Employee Register'!A:A,0),1)+K170))</f>
        <v/>
      </c>
      <c r="Q170" s="83" t="str">
        <f t="shared" si="27"/>
        <v/>
      </c>
      <c r="R170" s="83" t="str">
        <f>IF(OR(ISBLANK($A170),$A170=""),"",INDEX('Employee Register'!Y:Y,MATCH($A170,'Employee Register'!A:A,0))*$Y170)</f>
        <v/>
      </c>
      <c r="S170" s="83" t="str">
        <f>IF(OR(ISBLANK($A170),$A170=""),"",INDEX('Employee Register'!Z:Z,MATCH($A170,'Employee Register'!A:A,0))*$Y170)</f>
        <v/>
      </c>
      <c r="T170" s="83" t="str">
        <f>IF(OR(ISBLANK($A170),$A170=""),"",IF(SUMIF($A$6:$A170,A170,$AP$6:$AP170)&lt;='Federal Tax Tables New'!$N$5,AP170,IF('Federal Tax Tables New'!$N$5-SUMIF($A$6:$A170,A170,$AP$6:$AP170)+AP170&lt;=0,0,'Federal Tax Tables New'!$N$5-SUMIF($A$6:$A170,A170,$AP$6:$AP170)+AP170)))</f>
        <v/>
      </c>
      <c r="U170" s="83" t="str">
        <f>IF(OR(ISBLANK($A170),$A170=""),"",CHOOSE(AC170,0,$M170*Settings!$B$19))</f>
        <v/>
      </c>
      <c r="V170" s="142" t="str">
        <f>IF(OR(ISBLANK($A170),$A170=""),"",IF(M170=0,0,INDEX('Employee Register'!$AA:$AA,MATCH($A170,'Employee Register'!$A:$A,0),1)))</f>
        <v/>
      </c>
      <c r="W170" s="142" t="str">
        <f>IF(OR(ISBLANK($A170),$A170=""),"",IF(M170=0,0,INDEX('Employee Register'!$AB:$AB,MATCH($A170,'Employee Register'!$A:$A,0),1)))</f>
        <v/>
      </c>
      <c r="X170" s="49" t="str">
        <f>IF(OR(ISBLANK($A170),$A170=""),"",INDEX('Employee Register'!I:I,MATCH($A170,'Employee Register'!A:A,0))="No")</f>
        <v/>
      </c>
      <c r="Y170" s="51" t="str">
        <f t="shared" si="25"/>
        <v/>
      </c>
      <c r="Z170" s="49" t="str">
        <f>IF(OR(ISBLANK($A170),$A170=""),"",MATCH(INDEX('Employee Register'!K:K,MATCH($A170,'Employee Register'!A:A,0)),Settings!$A$2:$A$3,0))</f>
        <v/>
      </c>
      <c r="AA170" s="49" t="str">
        <f>IF(OR(ISBLANK($A170),$A170=""),"",CHOOSE(Z170,MATCH(INDEX('Employee Register'!O:O,MATCH($A170,'Employee Register'!A:A,0)),Settings!$A$6:$A$9,0),MATCH(INDEX('Employee Register'!L:L,MATCH($A170,'Employee Register'!A:A,0)),Settings!$A$12:$A$15,0)))</f>
        <v/>
      </c>
      <c r="AB170" s="49" t="str">
        <f>IF(OR(ISBLANK($A170),$A170=""),"",CHOOSE(Z170,MATCH(INDEX('Employee Register'!P:P,MATCH($A170,'Employee Register'!A:A,0)),Settings!$A$22:$A$23,0),0))</f>
        <v/>
      </c>
      <c r="AC170" s="49" t="str">
        <f>IF(OR(ISBLANK($A170),$A170=""),"",MATCH(INDEX('Employee Register'!X:X,MATCH($A170,'Employee Register'!A:A,0)),Settings!$A$26:$A$27,0))</f>
        <v/>
      </c>
      <c r="AD170" s="49" t="str">
        <f>IF(OR(ISBLANK($A170),$A170=""),"",IF(Z170=2,INDEX('Employee Register'!M:M,MATCH($A170,'Employee Register'!A:A,0)),0))</f>
        <v/>
      </c>
      <c r="AE170" s="78" t="str">
        <f>IF(OR(ISBLANK($A170),$A170=""),"",$AD170*INDEX('Federal Tax Tables New'!$B$56:$B$63,MATCH(INDEX('Employee Register'!J:J,MATCH($A170,'Employee Register'!A:A,0)),'Federal Tax Tables New'!$A$56:$A$63,0),1))</f>
        <v/>
      </c>
      <c r="AF170" s="51" t="str">
        <f t="shared" si="28"/>
        <v/>
      </c>
      <c r="AG170" s="49" t="str">
        <f>IF(OR(ISBLANK($A170),$A170=""),"",INDEX('Federal Tax Tables New'!$C$56:$C$63,MATCH(INDEX('Employee Register'!J:J,MATCH($A170,'Employee Register'!A:A,0)),'Federal Tax Tables New'!$A$56:$A$63,0),1))</f>
        <v/>
      </c>
      <c r="AH170" s="139" t="str">
        <f>IF(OR(ISBLANK($A170),$A170=""),"",IF(AF170&lt;CHOOSE(Z170,INDEX('Employee Register'!S:S,MATCH($A170,'Employee Register'!A:A,0)),0),0,AF170*AG170-CHOOSE(Z170,INDEX('Employee Register'!S:S,MATCH($A170,'Employee Register'!A:A,0))*AG170,0)))</f>
        <v/>
      </c>
      <c r="AI170" s="51" t="str">
        <f>IF(OR(ISBLANK($A170),$A170=""),"",MAX(IF($Z170=1,CHOOSE(AB170,CHOOSE(AA170,0,INDEX('Federal Tax Tables New'!$F$33:$I$40,MATCH(AH170,'Federal Tax Tables New'!$F$33:$F$40,1),1),INDEX('Federal Tax Tables New'!$F$22:$I$29,MATCH(AH170,'Federal Tax Tables New'!$F$22:$F$29,1),1),INDEX('Federal Tax Tables New'!$F$44:$I$51,MATCH(AH170,'Federal Tax Tables New'!$F$44:$F$51,1),1)),CHOOSE(AA170,0,INDEX('Federal Tax Tables New'!$K$33:$N$40,MATCH(AH170,'Federal Tax Tables New'!$K$33:$K$40,1),1),INDEX('Federal Tax Tables New'!$K$22:$N$29,MATCH(AH170,'Federal Tax Tables New'!$K$22:$K$29,1),1),INDEX('Federal Tax Tables New'!$K$44:$N$51,MATCH(AH170,'Federal Tax Tables New'!$K$44:$K$51,1),1))),0),IF($Z170=2,CHOOSE(AA170,0,INDEX('Federal Tax Tables New'!$A$33:$D$40,MATCH(AH170,'Federal Tax Tables New'!$A$33:$A$40,1),1),INDEX('Federal Tax Tables New'!$A$22:$D$29,MATCH(AH170,'Federal Tax Tables New'!$A$22:$A$29,1),1),INDEX('Federal Tax Tables New'!$A$33:$D$40,MATCH(AH170,'Federal Tax Tables New'!$A$33:$A$40,1),1)),0)))</f>
        <v/>
      </c>
      <c r="AJ170" s="51" t="str">
        <f>IF(OR(ISBLANK($A170),$A170=""),"",MAX(IF($Z170=1,CHOOSE(AB170,CHOOSE(AA170,0,INDEX('Federal Tax Tables New'!$F$33:$I$40,MATCH(AH170,'Federal Tax Tables New'!$F$33:$F$40,1),3),INDEX('Federal Tax Tables New'!$F$22:$I$29,MATCH(AH170,'Federal Tax Tables New'!$F$22:$F$29,1),3),INDEX('Federal Tax Tables New'!$F$44:$I$51,MATCH(AH170,'Federal Tax Tables New'!$F$44:$F$51,1),3)),CHOOSE(AA170,0,INDEX('Federal Tax Tables New'!$K$33:$N$40,MATCH(AH170,'Federal Tax Tables New'!$K$33:$K$40,1),3),INDEX('Federal Tax Tables New'!$K$22:$N$29,MATCH(AH170,'Federal Tax Tables New'!$K$22:$K$29,1),3),INDEX('Federal Tax Tables New'!$K$44:$N$51,MATCH(AH170,'Federal Tax Tables New'!$K$44:$K$51,1),3))),0),IF($Z170=2,CHOOSE(AA170,0,INDEX('Federal Tax Tables New'!$A$33:$D$40,MATCH(AH170,'Federal Tax Tables New'!$A$33:$A$40,1),3),INDEX('Federal Tax Tables New'!$A$22:$D$29,MATCH(AH170,'Federal Tax Tables New'!$A$22:$A$29,1),3),INDEX('Federal Tax Tables New'!$A$33:$D$40,MATCH(AH170,'Federal Tax Tables New'!$A$33:$A$40,1),3)),0)))</f>
        <v/>
      </c>
      <c r="AK170" s="79" t="str">
        <f>IF(OR(ISBLANK($A170),$A170=""),"",MAX(IF($Z170=1,CHOOSE(AB170,CHOOSE(AA170,0,INDEX('Federal Tax Tables New'!$F$33:$I$40,MATCH(AH170,'Federal Tax Tables New'!$F$33:$F$40,1),4),INDEX('Federal Tax Tables New'!$F$22:$I$29,MATCH(AH170,'Federal Tax Tables New'!$F$22:$F$29,1),4),INDEX('Federal Tax Tables New'!$F$44:$I$51,MATCH(AH170,'Federal Tax Tables New'!$F$44:$F$51,1),4)),CHOOSE(AA170,0,INDEX('Federal Tax Tables New'!$K$33:$N$40,MATCH(AH170,'Federal Tax Tables New'!$K$33:$K$40,1),4),INDEX('Federal Tax Tables New'!$K$22:$N$29,MATCH(AH170,'Federal Tax Tables New'!$K$22:$K$29,1),4),INDEX('Federal Tax Tables New'!$K$44:$N$51,MATCH(AH170,'Federal Tax Tables New'!$K$44:$K$51,1),4))),0),IF($Z170=2,CHOOSE(AA170,0,INDEX('Federal Tax Tables New'!$A$33:$D$40,MATCH(AH170,'Federal Tax Tables New'!$A$33:$A$40,1),4),INDEX('Federal Tax Tables New'!$A$22:$D$29,MATCH(AH170,'Federal Tax Tables New'!$A$22:$A$29,1),4),INDEX('Federal Tax Tables New'!$A$33:$D$40,MATCH(AH170,'Federal Tax Tables New'!$A$33:$A$40,1),4)),0)))</f>
        <v/>
      </c>
      <c r="AL170" s="51" t="str">
        <f t="shared" si="26"/>
        <v/>
      </c>
      <c r="AM170" s="51" t="str">
        <f>IF(OR(ISBLANK($A170),$A170=""),"",CHOOSE(Z170,INDEX('Employee Register'!Q:Q,MATCH($A170,'Employee Register'!A:A,0))*'Federal Tax Tables New'!$H$5+INDEX('Employee Register'!R:R,MATCH($A170,'Employee Register'!A:A,0))*'Federal Tax Tables New'!$H$6,0))</f>
        <v/>
      </c>
      <c r="AN170" s="51" t="str">
        <f t="shared" si="29"/>
        <v/>
      </c>
      <c r="AO170" s="139" t="str">
        <f>IF(OR(ISBLANK($A170),$A170=""),"",IF(OR(M170=0,AA170=1),0,CHOOSE(Z170,INDEX('Employee Register'!T:T,MATCH($A170,'Employee Register'!A:A,0)),INDEX('Employee Register'!N:N,MATCH($A170,'Employee Register'!A:A,0)))))</f>
        <v/>
      </c>
      <c r="AP170" s="51" t="str">
        <f>IF(OR(ISBLANK($A170),$A170=""),"",CHOOSE(AC170,0,(M170-O170)*Settings!$B$18))</f>
        <v/>
      </c>
      <c r="AQ170" s="84" t="str">
        <f t="shared" si="30"/>
        <v/>
      </c>
      <c r="AS170" s="113"/>
    </row>
    <row r="171" spans="1:45" s="204" customFormat="1" ht="15" customHeight="1" x14ac:dyDescent="0.2">
      <c r="A171" s="82"/>
      <c r="B171" s="50" t="str">
        <f>IF(OR(ISBLANK($A171),$A171=""),"",INDEX('Employee Register'!B:B,MATCH($A171,'Employee Register'!A:A,0),1))</f>
        <v/>
      </c>
      <c r="C171" s="46"/>
      <c r="D171" s="46"/>
      <c r="E171" s="29"/>
      <c r="F171" s="29"/>
      <c r="G171" s="29"/>
      <c r="H171" s="29"/>
      <c r="I171" s="47"/>
      <c r="J171" s="48"/>
      <c r="K171" s="48"/>
      <c r="L171" s="48"/>
      <c r="M171" s="83" t="str">
        <f>IF(OR(ISBLANK($A171),$A171=""),"",SUM($E171:$H171)*INDEX('Employee Register'!G:G,MATCH($A171,'Employee Register'!A:A,0),1)+IF(OR($X171,ISBLANK($X171)),$I171,0)*INDEX('Employee Register'!H:H,MATCH($A171,'Employee Register'!A:A,0),1)+J171)</f>
        <v/>
      </c>
      <c r="N171" s="83" t="str">
        <f>IF(OR(ISBLANK($A171),$A171=""),"",(M171-J171)*INDEX('Employee Register'!U:U,MATCH($A171,'Employee Register'!A:A,0),1))</f>
        <v/>
      </c>
      <c r="O171" s="142" t="str">
        <f>IF(OR(ISBLANK($A171),$A171=""),"",IF(M171=0,0,INDEX('Employee Register'!V:V,MATCH($A171,'Employee Register'!A:A,0),1)))</f>
        <v/>
      </c>
      <c r="P171" s="142" t="str">
        <f>IF(OR(ISBLANK($A171),$A171=""),"",IF(M171=0,0,INDEX('Employee Register'!W:W,MATCH($A171,'Employee Register'!A:A,0),1)+K171))</f>
        <v/>
      </c>
      <c r="Q171" s="83" t="str">
        <f t="shared" si="27"/>
        <v/>
      </c>
      <c r="R171" s="83" t="str">
        <f>IF(OR(ISBLANK($A171),$A171=""),"",INDEX('Employee Register'!Y:Y,MATCH($A171,'Employee Register'!A:A,0))*$Y171)</f>
        <v/>
      </c>
      <c r="S171" s="83" t="str">
        <f>IF(OR(ISBLANK($A171),$A171=""),"",INDEX('Employee Register'!Z:Z,MATCH($A171,'Employee Register'!A:A,0))*$Y171)</f>
        <v/>
      </c>
      <c r="T171" s="83" t="str">
        <f>IF(OR(ISBLANK($A171),$A171=""),"",IF(SUMIF($A$6:$A171,A171,$AP$6:$AP171)&lt;='Federal Tax Tables New'!$N$5,AP171,IF('Federal Tax Tables New'!$N$5-SUMIF($A$6:$A171,A171,$AP$6:$AP171)+AP171&lt;=0,0,'Federal Tax Tables New'!$N$5-SUMIF($A$6:$A171,A171,$AP$6:$AP171)+AP171)))</f>
        <v/>
      </c>
      <c r="U171" s="83" t="str">
        <f>IF(OR(ISBLANK($A171),$A171=""),"",CHOOSE(AC171,0,$M171*Settings!$B$19))</f>
        <v/>
      </c>
      <c r="V171" s="142" t="str">
        <f>IF(OR(ISBLANK($A171),$A171=""),"",IF(M171=0,0,INDEX('Employee Register'!$AA:$AA,MATCH($A171,'Employee Register'!$A:$A,0),1)))</f>
        <v/>
      </c>
      <c r="W171" s="142" t="str">
        <f>IF(OR(ISBLANK($A171),$A171=""),"",IF(M171=0,0,INDEX('Employee Register'!$AB:$AB,MATCH($A171,'Employee Register'!$A:$A,0),1)))</f>
        <v/>
      </c>
      <c r="X171" s="49" t="str">
        <f>IF(OR(ISBLANK($A171),$A171=""),"",INDEX('Employee Register'!I:I,MATCH($A171,'Employee Register'!A:A,0))="No")</f>
        <v/>
      </c>
      <c r="Y171" s="51" t="str">
        <f t="shared" si="25"/>
        <v/>
      </c>
      <c r="Z171" s="49" t="str">
        <f>IF(OR(ISBLANK($A171),$A171=""),"",MATCH(INDEX('Employee Register'!K:K,MATCH($A171,'Employee Register'!A:A,0)),Settings!$A$2:$A$3,0))</f>
        <v/>
      </c>
      <c r="AA171" s="49" t="str">
        <f>IF(OR(ISBLANK($A171),$A171=""),"",CHOOSE(Z171,MATCH(INDEX('Employee Register'!O:O,MATCH($A171,'Employee Register'!A:A,0)),Settings!$A$6:$A$9,0),MATCH(INDEX('Employee Register'!L:L,MATCH($A171,'Employee Register'!A:A,0)),Settings!$A$12:$A$15,0)))</f>
        <v/>
      </c>
      <c r="AB171" s="49" t="str">
        <f>IF(OR(ISBLANK($A171),$A171=""),"",CHOOSE(Z171,MATCH(INDEX('Employee Register'!P:P,MATCH($A171,'Employee Register'!A:A,0)),Settings!$A$22:$A$23,0),0))</f>
        <v/>
      </c>
      <c r="AC171" s="49" t="str">
        <f>IF(OR(ISBLANK($A171),$A171=""),"",MATCH(INDEX('Employee Register'!X:X,MATCH($A171,'Employee Register'!A:A,0)),Settings!$A$26:$A$27,0))</f>
        <v/>
      </c>
      <c r="AD171" s="49" t="str">
        <f>IF(OR(ISBLANK($A171),$A171=""),"",IF(Z171=2,INDEX('Employee Register'!M:M,MATCH($A171,'Employee Register'!A:A,0)),0))</f>
        <v/>
      </c>
      <c r="AE171" s="78" t="str">
        <f>IF(OR(ISBLANK($A171),$A171=""),"",$AD171*INDEX('Federal Tax Tables New'!$B$56:$B$63,MATCH(INDEX('Employee Register'!J:J,MATCH($A171,'Employee Register'!A:A,0)),'Federal Tax Tables New'!$A$56:$A$63,0),1))</f>
        <v/>
      </c>
      <c r="AF171" s="51" t="str">
        <f t="shared" si="28"/>
        <v/>
      </c>
      <c r="AG171" s="49" t="str">
        <f>IF(OR(ISBLANK($A171),$A171=""),"",INDEX('Federal Tax Tables New'!$C$56:$C$63,MATCH(INDEX('Employee Register'!J:J,MATCH($A171,'Employee Register'!A:A,0)),'Federal Tax Tables New'!$A$56:$A$63,0),1))</f>
        <v/>
      </c>
      <c r="AH171" s="139" t="str">
        <f>IF(OR(ISBLANK($A171),$A171=""),"",IF(AF171&lt;CHOOSE(Z171,INDEX('Employee Register'!S:S,MATCH($A171,'Employee Register'!A:A,0)),0),0,AF171*AG171-CHOOSE(Z171,INDEX('Employee Register'!S:S,MATCH($A171,'Employee Register'!A:A,0))*AG171,0)))</f>
        <v/>
      </c>
      <c r="AI171" s="51" t="str">
        <f>IF(OR(ISBLANK($A171),$A171=""),"",MAX(IF($Z171=1,CHOOSE(AB171,CHOOSE(AA171,0,INDEX('Federal Tax Tables New'!$F$33:$I$40,MATCH(AH171,'Federal Tax Tables New'!$F$33:$F$40,1),1),INDEX('Federal Tax Tables New'!$F$22:$I$29,MATCH(AH171,'Federal Tax Tables New'!$F$22:$F$29,1),1),INDEX('Federal Tax Tables New'!$F$44:$I$51,MATCH(AH171,'Federal Tax Tables New'!$F$44:$F$51,1),1)),CHOOSE(AA171,0,INDEX('Federal Tax Tables New'!$K$33:$N$40,MATCH(AH171,'Federal Tax Tables New'!$K$33:$K$40,1),1),INDEX('Federal Tax Tables New'!$K$22:$N$29,MATCH(AH171,'Federal Tax Tables New'!$K$22:$K$29,1),1),INDEX('Federal Tax Tables New'!$K$44:$N$51,MATCH(AH171,'Federal Tax Tables New'!$K$44:$K$51,1),1))),0),IF($Z171=2,CHOOSE(AA171,0,INDEX('Federal Tax Tables New'!$A$33:$D$40,MATCH(AH171,'Federal Tax Tables New'!$A$33:$A$40,1),1),INDEX('Federal Tax Tables New'!$A$22:$D$29,MATCH(AH171,'Federal Tax Tables New'!$A$22:$A$29,1),1),INDEX('Federal Tax Tables New'!$A$33:$D$40,MATCH(AH171,'Federal Tax Tables New'!$A$33:$A$40,1),1)),0)))</f>
        <v/>
      </c>
      <c r="AJ171" s="51" t="str">
        <f>IF(OR(ISBLANK($A171),$A171=""),"",MAX(IF($Z171=1,CHOOSE(AB171,CHOOSE(AA171,0,INDEX('Federal Tax Tables New'!$F$33:$I$40,MATCH(AH171,'Federal Tax Tables New'!$F$33:$F$40,1),3),INDEX('Federal Tax Tables New'!$F$22:$I$29,MATCH(AH171,'Federal Tax Tables New'!$F$22:$F$29,1),3),INDEX('Federal Tax Tables New'!$F$44:$I$51,MATCH(AH171,'Federal Tax Tables New'!$F$44:$F$51,1),3)),CHOOSE(AA171,0,INDEX('Federal Tax Tables New'!$K$33:$N$40,MATCH(AH171,'Federal Tax Tables New'!$K$33:$K$40,1),3),INDEX('Federal Tax Tables New'!$K$22:$N$29,MATCH(AH171,'Federal Tax Tables New'!$K$22:$K$29,1),3),INDEX('Federal Tax Tables New'!$K$44:$N$51,MATCH(AH171,'Federal Tax Tables New'!$K$44:$K$51,1),3))),0),IF($Z171=2,CHOOSE(AA171,0,INDEX('Federal Tax Tables New'!$A$33:$D$40,MATCH(AH171,'Federal Tax Tables New'!$A$33:$A$40,1),3),INDEX('Federal Tax Tables New'!$A$22:$D$29,MATCH(AH171,'Federal Tax Tables New'!$A$22:$A$29,1),3),INDEX('Federal Tax Tables New'!$A$33:$D$40,MATCH(AH171,'Federal Tax Tables New'!$A$33:$A$40,1),3)),0)))</f>
        <v/>
      </c>
      <c r="AK171" s="79" t="str">
        <f>IF(OR(ISBLANK($A171),$A171=""),"",MAX(IF($Z171=1,CHOOSE(AB171,CHOOSE(AA171,0,INDEX('Federal Tax Tables New'!$F$33:$I$40,MATCH(AH171,'Federal Tax Tables New'!$F$33:$F$40,1),4),INDEX('Federal Tax Tables New'!$F$22:$I$29,MATCH(AH171,'Federal Tax Tables New'!$F$22:$F$29,1),4),INDEX('Federal Tax Tables New'!$F$44:$I$51,MATCH(AH171,'Federal Tax Tables New'!$F$44:$F$51,1),4)),CHOOSE(AA171,0,INDEX('Federal Tax Tables New'!$K$33:$N$40,MATCH(AH171,'Federal Tax Tables New'!$K$33:$K$40,1),4),INDEX('Federal Tax Tables New'!$K$22:$N$29,MATCH(AH171,'Federal Tax Tables New'!$K$22:$K$29,1),4),INDEX('Federal Tax Tables New'!$K$44:$N$51,MATCH(AH171,'Federal Tax Tables New'!$K$44:$K$51,1),4))),0),IF($Z171=2,CHOOSE(AA171,0,INDEX('Federal Tax Tables New'!$A$33:$D$40,MATCH(AH171,'Federal Tax Tables New'!$A$33:$A$40,1),4),INDEX('Federal Tax Tables New'!$A$22:$D$29,MATCH(AH171,'Federal Tax Tables New'!$A$22:$A$29,1),4),INDEX('Federal Tax Tables New'!$A$33:$D$40,MATCH(AH171,'Federal Tax Tables New'!$A$33:$A$40,1),4)),0)))</f>
        <v/>
      </c>
      <c r="AL171" s="51" t="str">
        <f t="shared" si="26"/>
        <v/>
      </c>
      <c r="AM171" s="51" t="str">
        <f>IF(OR(ISBLANK($A171),$A171=""),"",CHOOSE(Z171,INDEX('Employee Register'!Q:Q,MATCH($A171,'Employee Register'!A:A,0))*'Federal Tax Tables New'!$H$5+INDEX('Employee Register'!R:R,MATCH($A171,'Employee Register'!A:A,0))*'Federal Tax Tables New'!$H$6,0))</f>
        <v/>
      </c>
      <c r="AN171" s="51" t="str">
        <f t="shared" si="29"/>
        <v/>
      </c>
      <c r="AO171" s="139" t="str">
        <f>IF(OR(ISBLANK($A171),$A171=""),"",IF(OR(M171=0,AA171=1),0,CHOOSE(Z171,INDEX('Employee Register'!T:T,MATCH($A171,'Employee Register'!A:A,0)),INDEX('Employee Register'!N:N,MATCH($A171,'Employee Register'!A:A,0)))))</f>
        <v/>
      </c>
      <c r="AP171" s="51" t="str">
        <f>IF(OR(ISBLANK($A171),$A171=""),"",CHOOSE(AC171,0,(M171-O171)*Settings!$B$18))</f>
        <v/>
      </c>
      <c r="AQ171" s="84" t="str">
        <f t="shared" si="30"/>
        <v/>
      </c>
      <c r="AS171" s="113"/>
    </row>
    <row r="172" spans="1:45" s="204" customFormat="1" ht="15" customHeight="1" x14ac:dyDescent="0.2">
      <c r="A172" s="82"/>
      <c r="B172" s="50" t="str">
        <f>IF(OR(ISBLANK($A172),$A172=""),"",INDEX('Employee Register'!B:B,MATCH($A172,'Employee Register'!A:A,0),1))</f>
        <v/>
      </c>
      <c r="C172" s="46"/>
      <c r="D172" s="46"/>
      <c r="E172" s="29"/>
      <c r="F172" s="29"/>
      <c r="G172" s="29"/>
      <c r="H172" s="29"/>
      <c r="I172" s="47"/>
      <c r="J172" s="48"/>
      <c r="K172" s="48"/>
      <c r="L172" s="48"/>
      <c r="M172" s="83" t="str">
        <f>IF(OR(ISBLANK($A172),$A172=""),"",SUM($E172:$H172)*INDEX('Employee Register'!G:G,MATCH($A172,'Employee Register'!A:A,0),1)+IF(OR($X172,ISBLANK($X172)),$I172,0)*INDEX('Employee Register'!H:H,MATCH($A172,'Employee Register'!A:A,0),1)+J172)</f>
        <v/>
      </c>
      <c r="N172" s="83" t="str">
        <f>IF(OR(ISBLANK($A172),$A172=""),"",(M172-J172)*INDEX('Employee Register'!U:U,MATCH($A172,'Employee Register'!A:A,0),1))</f>
        <v/>
      </c>
      <c r="O172" s="142" t="str">
        <f>IF(OR(ISBLANK($A172),$A172=""),"",IF(M172=0,0,INDEX('Employee Register'!V:V,MATCH($A172,'Employee Register'!A:A,0),1)))</f>
        <v/>
      </c>
      <c r="P172" s="142" t="str">
        <f>IF(OR(ISBLANK($A172),$A172=""),"",IF(M172=0,0,INDEX('Employee Register'!W:W,MATCH($A172,'Employee Register'!A:A,0),1)+K172))</f>
        <v/>
      </c>
      <c r="Q172" s="83" t="str">
        <f t="shared" si="27"/>
        <v/>
      </c>
      <c r="R172" s="83" t="str">
        <f>IF(OR(ISBLANK($A172),$A172=""),"",INDEX('Employee Register'!Y:Y,MATCH($A172,'Employee Register'!A:A,0))*$Y172)</f>
        <v/>
      </c>
      <c r="S172" s="83" t="str">
        <f>IF(OR(ISBLANK($A172),$A172=""),"",INDEX('Employee Register'!Z:Z,MATCH($A172,'Employee Register'!A:A,0))*$Y172)</f>
        <v/>
      </c>
      <c r="T172" s="83" t="str">
        <f>IF(OR(ISBLANK($A172),$A172=""),"",IF(SUMIF($A$6:$A172,A172,$AP$6:$AP172)&lt;='Federal Tax Tables New'!$N$5,AP172,IF('Federal Tax Tables New'!$N$5-SUMIF($A$6:$A172,A172,$AP$6:$AP172)+AP172&lt;=0,0,'Federal Tax Tables New'!$N$5-SUMIF($A$6:$A172,A172,$AP$6:$AP172)+AP172)))</f>
        <v/>
      </c>
      <c r="U172" s="83" t="str">
        <f>IF(OR(ISBLANK($A172),$A172=""),"",CHOOSE(AC172,0,$M172*Settings!$B$19))</f>
        <v/>
      </c>
      <c r="V172" s="142" t="str">
        <f>IF(OR(ISBLANK($A172),$A172=""),"",IF(M172=0,0,INDEX('Employee Register'!$AA:$AA,MATCH($A172,'Employee Register'!$A:$A,0),1)))</f>
        <v/>
      </c>
      <c r="W172" s="142" t="str">
        <f>IF(OR(ISBLANK($A172),$A172=""),"",IF(M172=0,0,INDEX('Employee Register'!$AB:$AB,MATCH($A172,'Employee Register'!$A:$A,0),1)))</f>
        <v/>
      </c>
      <c r="X172" s="49" t="str">
        <f>IF(OR(ISBLANK($A172),$A172=""),"",INDEX('Employee Register'!I:I,MATCH($A172,'Employee Register'!A:A,0))="No")</f>
        <v/>
      </c>
      <c r="Y172" s="51" t="str">
        <f t="shared" si="25"/>
        <v/>
      </c>
      <c r="Z172" s="49" t="str">
        <f>IF(OR(ISBLANK($A172),$A172=""),"",MATCH(INDEX('Employee Register'!K:K,MATCH($A172,'Employee Register'!A:A,0)),Settings!$A$2:$A$3,0))</f>
        <v/>
      </c>
      <c r="AA172" s="49" t="str">
        <f>IF(OR(ISBLANK($A172),$A172=""),"",CHOOSE(Z172,MATCH(INDEX('Employee Register'!O:O,MATCH($A172,'Employee Register'!A:A,0)),Settings!$A$6:$A$9,0),MATCH(INDEX('Employee Register'!L:L,MATCH($A172,'Employee Register'!A:A,0)),Settings!$A$12:$A$15,0)))</f>
        <v/>
      </c>
      <c r="AB172" s="49" t="str">
        <f>IF(OR(ISBLANK($A172),$A172=""),"",CHOOSE(Z172,MATCH(INDEX('Employee Register'!P:P,MATCH($A172,'Employee Register'!A:A,0)),Settings!$A$22:$A$23,0),0))</f>
        <v/>
      </c>
      <c r="AC172" s="49" t="str">
        <f>IF(OR(ISBLANK($A172),$A172=""),"",MATCH(INDEX('Employee Register'!X:X,MATCH($A172,'Employee Register'!A:A,0)),Settings!$A$26:$A$27,0))</f>
        <v/>
      </c>
      <c r="AD172" s="49" t="str">
        <f>IF(OR(ISBLANK($A172),$A172=""),"",IF(Z172=2,INDEX('Employee Register'!M:M,MATCH($A172,'Employee Register'!A:A,0)),0))</f>
        <v/>
      </c>
      <c r="AE172" s="78" t="str">
        <f>IF(OR(ISBLANK($A172),$A172=""),"",$AD172*INDEX('Federal Tax Tables New'!$B$56:$B$63,MATCH(INDEX('Employee Register'!J:J,MATCH($A172,'Employee Register'!A:A,0)),'Federal Tax Tables New'!$A$56:$A$63,0),1))</f>
        <v/>
      </c>
      <c r="AF172" s="51" t="str">
        <f t="shared" si="28"/>
        <v/>
      </c>
      <c r="AG172" s="49" t="str">
        <f>IF(OR(ISBLANK($A172),$A172=""),"",INDEX('Federal Tax Tables New'!$C$56:$C$63,MATCH(INDEX('Employee Register'!J:J,MATCH($A172,'Employee Register'!A:A,0)),'Federal Tax Tables New'!$A$56:$A$63,0),1))</f>
        <v/>
      </c>
      <c r="AH172" s="139" t="str">
        <f>IF(OR(ISBLANK($A172),$A172=""),"",IF(AF172&lt;CHOOSE(Z172,INDEX('Employee Register'!S:S,MATCH($A172,'Employee Register'!A:A,0)),0),0,AF172*AG172-CHOOSE(Z172,INDEX('Employee Register'!S:S,MATCH($A172,'Employee Register'!A:A,0))*AG172,0)))</f>
        <v/>
      </c>
      <c r="AI172" s="51" t="str">
        <f>IF(OR(ISBLANK($A172),$A172=""),"",MAX(IF($Z172=1,CHOOSE(AB172,CHOOSE(AA172,0,INDEX('Federal Tax Tables New'!$F$33:$I$40,MATCH(AH172,'Federal Tax Tables New'!$F$33:$F$40,1),1),INDEX('Federal Tax Tables New'!$F$22:$I$29,MATCH(AH172,'Federal Tax Tables New'!$F$22:$F$29,1),1),INDEX('Federal Tax Tables New'!$F$44:$I$51,MATCH(AH172,'Federal Tax Tables New'!$F$44:$F$51,1),1)),CHOOSE(AA172,0,INDEX('Federal Tax Tables New'!$K$33:$N$40,MATCH(AH172,'Federal Tax Tables New'!$K$33:$K$40,1),1),INDEX('Federal Tax Tables New'!$K$22:$N$29,MATCH(AH172,'Federal Tax Tables New'!$K$22:$K$29,1),1),INDEX('Federal Tax Tables New'!$K$44:$N$51,MATCH(AH172,'Federal Tax Tables New'!$K$44:$K$51,1),1))),0),IF($Z172=2,CHOOSE(AA172,0,INDEX('Federal Tax Tables New'!$A$33:$D$40,MATCH(AH172,'Federal Tax Tables New'!$A$33:$A$40,1),1),INDEX('Federal Tax Tables New'!$A$22:$D$29,MATCH(AH172,'Federal Tax Tables New'!$A$22:$A$29,1),1),INDEX('Federal Tax Tables New'!$A$33:$D$40,MATCH(AH172,'Federal Tax Tables New'!$A$33:$A$40,1),1)),0)))</f>
        <v/>
      </c>
      <c r="AJ172" s="51" t="str">
        <f>IF(OR(ISBLANK($A172),$A172=""),"",MAX(IF($Z172=1,CHOOSE(AB172,CHOOSE(AA172,0,INDEX('Federal Tax Tables New'!$F$33:$I$40,MATCH(AH172,'Federal Tax Tables New'!$F$33:$F$40,1),3),INDEX('Federal Tax Tables New'!$F$22:$I$29,MATCH(AH172,'Federal Tax Tables New'!$F$22:$F$29,1),3),INDEX('Federal Tax Tables New'!$F$44:$I$51,MATCH(AH172,'Federal Tax Tables New'!$F$44:$F$51,1),3)),CHOOSE(AA172,0,INDEX('Federal Tax Tables New'!$K$33:$N$40,MATCH(AH172,'Federal Tax Tables New'!$K$33:$K$40,1),3),INDEX('Federal Tax Tables New'!$K$22:$N$29,MATCH(AH172,'Federal Tax Tables New'!$K$22:$K$29,1),3),INDEX('Federal Tax Tables New'!$K$44:$N$51,MATCH(AH172,'Federal Tax Tables New'!$K$44:$K$51,1),3))),0),IF($Z172=2,CHOOSE(AA172,0,INDEX('Federal Tax Tables New'!$A$33:$D$40,MATCH(AH172,'Federal Tax Tables New'!$A$33:$A$40,1),3),INDEX('Federal Tax Tables New'!$A$22:$D$29,MATCH(AH172,'Federal Tax Tables New'!$A$22:$A$29,1),3),INDEX('Federal Tax Tables New'!$A$33:$D$40,MATCH(AH172,'Federal Tax Tables New'!$A$33:$A$40,1),3)),0)))</f>
        <v/>
      </c>
      <c r="AK172" s="79" t="str">
        <f>IF(OR(ISBLANK($A172),$A172=""),"",MAX(IF($Z172=1,CHOOSE(AB172,CHOOSE(AA172,0,INDEX('Federal Tax Tables New'!$F$33:$I$40,MATCH(AH172,'Federal Tax Tables New'!$F$33:$F$40,1),4),INDEX('Federal Tax Tables New'!$F$22:$I$29,MATCH(AH172,'Federal Tax Tables New'!$F$22:$F$29,1),4),INDEX('Federal Tax Tables New'!$F$44:$I$51,MATCH(AH172,'Federal Tax Tables New'!$F$44:$F$51,1),4)),CHOOSE(AA172,0,INDEX('Federal Tax Tables New'!$K$33:$N$40,MATCH(AH172,'Federal Tax Tables New'!$K$33:$K$40,1),4),INDEX('Federal Tax Tables New'!$K$22:$N$29,MATCH(AH172,'Federal Tax Tables New'!$K$22:$K$29,1),4),INDEX('Federal Tax Tables New'!$K$44:$N$51,MATCH(AH172,'Federal Tax Tables New'!$K$44:$K$51,1),4))),0),IF($Z172=2,CHOOSE(AA172,0,INDEX('Federal Tax Tables New'!$A$33:$D$40,MATCH(AH172,'Federal Tax Tables New'!$A$33:$A$40,1),4),INDEX('Federal Tax Tables New'!$A$22:$D$29,MATCH(AH172,'Federal Tax Tables New'!$A$22:$A$29,1),4),INDEX('Federal Tax Tables New'!$A$33:$D$40,MATCH(AH172,'Federal Tax Tables New'!$A$33:$A$40,1),4)),0)))</f>
        <v/>
      </c>
      <c r="AL172" s="51" t="str">
        <f t="shared" si="26"/>
        <v/>
      </c>
      <c r="AM172" s="51" t="str">
        <f>IF(OR(ISBLANK($A172),$A172=""),"",CHOOSE(Z172,INDEX('Employee Register'!Q:Q,MATCH($A172,'Employee Register'!A:A,0))*'Federal Tax Tables New'!$H$5+INDEX('Employee Register'!R:R,MATCH($A172,'Employee Register'!A:A,0))*'Federal Tax Tables New'!$H$6,0))</f>
        <v/>
      </c>
      <c r="AN172" s="51" t="str">
        <f t="shared" si="29"/>
        <v/>
      </c>
      <c r="AO172" s="139" t="str">
        <f>IF(OR(ISBLANK($A172),$A172=""),"",IF(OR(M172=0,AA172=1),0,CHOOSE(Z172,INDEX('Employee Register'!T:T,MATCH($A172,'Employee Register'!A:A,0)),INDEX('Employee Register'!N:N,MATCH($A172,'Employee Register'!A:A,0)))))</f>
        <v/>
      </c>
      <c r="AP172" s="51" t="str">
        <f>IF(OR(ISBLANK($A172),$A172=""),"",CHOOSE(AC172,0,(M172-O172)*Settings!$B$18))</f>
        <v/>
      </c>
      <c r="AQ172" s="84" t="str">
        <f t="shared" si="30"/>
        <v/>
      </c>
      <c r="AS172" s="113"/>
    </row>
    <row r="173" spans="1:45" s="204" customFormat="1" ht="15" customHeight="1" x14ac:dyDescent="0.2">
      <c r="A173" s="82"/>
      <c r="B173" s="50" t="str">
        <f>IF(OR(ISBLANK($A173),$A173=""),"",INDEX('Employee Register'!B:B,MATCH($A173,'Employee Register'!A:A,0),1))</f>
        <v/>
      </c>
      <c r="C173" s="46"/>
      <c r="D173" s="46"/>
      <c r="E173" s="29"/>
      <c r="F173" s="29"/>
      <c r="G173" s="29"/>
      <c r="H173" s="29"/>
      <c r="I173" s="47"/>
      <c r="J173" s="48"/>
      <c r="K173" s="48"/>
      <c r="L173" s="48"/>
      <c r="M173" s="83" t="str">
        <f>IF(OR(ISBLANK($A173),$A173=""),"",SUM($E173:$H173)*INDEX('Employee Register'!G:G,MATCH($A173,'Employee Register'!A:A,0),1)+IF(OR($X173,ISBLANK($X173)),$I173,0)*INDEX('Employee Register'!H:H,MATCH($A173,'Employee Register'!A:A,0),1)+J173)</f>
        <v/>
      </c>
      <c r="N173" s="83" t="str">
        <f>IF(OR(ISBLANK($A173),$A173=""),"",(M173-J173)*INDEX('Employee Register'!U:U,MATCH($A173,'Employee Register'!A:A,0),1))</f>
        <v/>
      </c>
      <c r="O173" s="142" t="str">
        <f>IF(OR(ISBLANK($A173),$A173=""),"",IF(M173=0,0,INDEX('Employee Register'!V:V,MATCH($A173,'Employee Register'!A:A,0),1)))</f>
        <v/>
      </c>
      <c r="P173" s="142" t="str">
        <f>IF(OR(ISBLANK($A173),$A173=""),"",IF(M173=0,0,INDEX('Employee Register'!W:W,MATCH($A173,'Employee Register'!A:A,0),1)+K173))</f>
        <v/>
      </c>
      <c r="Q173" s="83" t="str">
        <f t="shared" si="27"/>
        <v/>
      </c>
      <c r="R173" s="83" t="str">
        <f>IF(OR(ISBLANK($A173),$A173=""),"",INDEX('Employee Register'!Y:Y,MATCH($A173,'Employee Register'!A:A,0))*$Y173)</f>
        <v/>
      </c>
      <c r="S173" s="83" t="str">
        <f>IF(OR(ISBLANK($A173),$A173=""),"",INDEX('Employee Register'!Z:Z,MATCH($A173,'Employee Register'!A:A,0))*$Y173)</f>
        <v/>
      </c>
      <c r="T173" s="83" t="str">
        <f>IF(OR(ISBLANK($A173),$A173=""),"",IF(SUMIF($A$6:$A173,A173,$AP$6:$AP173)&lt;='Federal Tax Tables New'!$N$5,AP173,IF('Federal Tax Tables New'!$N$5-SUMIF($A$6:$A173,A173,$AP$6:$AP173)+AP173&lt;=0,0,'Federal Tax Tables New'!$N$5-SUMIF($A$6:$A173,A173,$AP$6:$AP173)+AP173)))</f>
        <v/>
      </c>
      <c r="U173" s="83" t="str">
        <f>IF(OR(ISBLANK($A173),$A173=""),"",CHOOSE(AC173,0,$M173*Settings!$B$19))</f>
        <v/>
      </c>
      <c r="V173" s="142" t="str">
        <f>IF(OR(ISBLANK($A173),$A173=""),"",IF(M173=0,0,INDEX('Employee Register'!$AA:$AA,MATCH($A173,'Employee Register'!$A:$A,0),1)))</f>
        <v/>
      </c>
      <c r="W173" s="142" t="str">
        <f>IF(OR(ISBLANK($A173),$A173=""),"",IF(M173=0,0,INDEX('Employee Register'!$AB:$AB,MATCH($A173,'Employee Register'!$A:$A,0),1)))</f>
        <v/>
      </c>
      <c r="X173" s="49" t="str">
        <f>IF(OR(ISBLANK($A173),$A173=""),"",INDEX('Employee Register'!I:I,MATCH($A173,'Employee Register'!A:A,0))="No")</f>
        <v/>
      </c>
      <c r="Y173" s="51" t="str">
        <f t="shared" si="25"/>
        <v/>
      </c>
      <c r="Z173" s="49" t="str">
        <f>IF(OR(ISBLANK($A173),$A173=""),"",MATCH(INDEX('Employee Register'!K:K,MATCH($A173,'Employee Register'!A:A,0)),Settings!$A$2:$A$3,0))</f>
        <v/>
      </c>
      <c r="AA173" s="49" t="str">
        <f>IF(OR(ISBLANK($A173),$A173=""),"",CHOOSE(Z173,MATCH(INDEX('Employee Register'!O:O,MATCH($A173,'Employee Register'!A:A,0)),Settings!$A$6:$A$9,0),MATCH(INDEX('Employee Register'!L:L,MATCH($A173,'Employee Register'!A:A,0)),Settings!$A$12:$A$15,0)))</f>
        <v/>
      </c>
      <c r="AB173" s="49" t="str">
        <f>IF(OR(ISBLANK($A173),$A173=""),"",CHOOSE(Z173,MATCH(INDEX('Employee Register'!P:P,MATCH($A173,'Employee Register'!A:A,0)),Settings!$A$22:$A$23,0),0))</f>
        <v/>
      </c>
      <c r="AC173" s="49" t="str">
        <f>IF(OR(ISBLANK($A173),$A173=""),"",MATCH(INDEX('Employee Register'!X:X,MATCH($A173,'Employee Register'!A:A,0)),Settings!$A$26:$A$27,0))</f>
        <v/>
      </c>
      <c r="AD173" s="49" t="str">
        <f>IF(OR(ISBLANK($A173),$A173=""),"",IF(Z173=2,INDEX('Employee Register'!M:M,MATCH($A173,'Employee Register'!A:A,0)),0))</f>
        <v/>
      </c>
      <c r="AE173" s="78" t="str">
        <f>IF(OR(ISBLANK($A173),$A173=""),"",$AD173*INDEX('Federal Tax Tables New'!$B$56:$B$63,MATCH(INDEX('Employee Register'!J:J,MATCH($A173,'Employee Register'!A:A,0)),'Federal Tax Tables New'!$A$56:$A$63,0),1))</f>
        <v/>
      </c>
      <c r="AF173" s="51" t="str">
        <f t="shared" si="28"/>
        <v/>
      </c>
      <c r="AG173" s="49" t="str">
        <f>IF(OR(ISBLANK($A173),$A173=""),"",INDEX('Federal Tax Tables New'!$C$56:$C$63,MATCH(INDEX('Employee Register'!J:J,MATCH($A173,'Employee Register'!A:A,0)),'Federal Tax Tables New'!$A$56:$A$63,0),1))</f>
        <v/>
      </c>
      <c r="AH173" s="139" t="str">
        <f>IF(OR(ISBLANK($A173),$A173=""),"",IF(AF173&lt;CHOOSE(Z173,INDEX('Employee Register'!S:S,MATCH($A173,'Employee Register'!A:A,0)),0),0,AF173*AG173-CHOOSE(Z173,INDEX('Employee Register'!S:S,MATCH($A173,'Employee Register'!A:A,0))*AG173,0)))</f>
        <v/>
      </c>
      <c r="AI173" s="51" t="str">
        <f>IF(OR(ISBLANK($A173),$A173=""),"",MAX(IF($Z173=1,CHOOSE(AB173,CHOOSE(AA173,0,INDEX('Federal Tax Tables New'!$F$33:$I$40,MATCH(AH173,'Federal Tax Tables New'!$F$33:$F$40,1),1),INDEX('Federal Tax Tables New'!$F$22:$I$29,MATCH(AH173,'Federal Tax Tables New'!$F$22:$F$29,1),1),INDEX('Federal Tax Tables New'!$F$44:$I$51,MATCH(AH173,'Federal Tax Tables New'!$F$44:$F$51,1),1)),CHOOSE(AA173,0,INDEX('Federal Tax Tables New'!$K$33:$N$40,MATCH(AH173,'Federal Tax Tables New'!$K$33:$K$40,1),1),INDEX('Federal Tax Tables New'!$K$22:$N$29,MATCH(AH173,'Federal Tax Tables New'!$K$22:$K$29,1),1),INDEX('Federal Tax Tables New'!$K$44:$N$51,MATCH(AH173,'Federal Tax Tables New'!$K$44:$K$51,1),1))),0),IF($Z173=2,CHOOSE(AA173,0,INDEX('Federal Tax Tables New'!$A$33:$D$40,MATCH(AH173,'Federal Tax Tables New'!$A$33:$A$40,1),1),INDEX('Federal Tax Tables New'!$A$22:$D$29,MATCH(AH173,'Federal Tax Tables New'!$A$22:$A$29,1),1),INDEX('Federal Tax Tables New'!$A$33:$D$40,MATCH(AH173,'Federal Tax Tables New'!$A$33:$A$40,1),1)),0)))</f>
        <v/>
      </c>
      <c r="AJ173" s="51" t="str">
        <f>IF(OR(ISBLANK($A173),$A173=""),"",MAX(IF($Z173=1,CHOOSE(AB173,CHOOSE(AA173,0,INDEX('Federal Tax Tables New'!$F$33:$I$40,MATCH(AH173,'Federal Tax Tables New'!$F$33:$F$40,1),3),INDEX('Federal Tax Tables New'!$F$22:$I$29,MATCH(AH173,'Federal Tax Tables New'!$F$22:$F$29,1),3),INDEX('Federal Tax Tables New'!$F$44:$I$51,MATCH(AH173,'Federal Tax Tables New'!$F$44:$F$51,1),3)),CHOOSE(AA173,0,INDEX('Federal Tax Tables New'!$K$33:$N$40,MATCH(AH173,'Federal Tax Tables New'!$K$33:$K$40,1),3),INDEX('Federal Tax Tables New'!$K$22:$N$29,MATCH(AH173,'Federal Tax Tables New'!$K$22:$K$29,1),3),INDEX('Federal Tax Tables New'!$K$44:$N$51,MATCH(AH173,'Federal Tax Tables New'!$K$44:$K$51,1),3))),0),IF($Z173=2,CHOOSE(AA173,0,INDEX('Federal Tax Tables New'!$A$33:$D$40,MATCH(AH173,'Federal Tax Tables New'!$A$33:$A$40,1),3),INDEX('Federal Tax Tables New'!$A$22:$D$29,MATCH(AH173,'Federal Tax Tables New'!$A$22:$A$29,1),3),INDEX('Federal Tax Tables New'!$A$33:$D$40,MATCH(AH173,'Federal Tax Tables New'!$A$33:$A$40,1),3)),0)))</f>
        <v/>
      </c>
      <c r="AK173" s="79" t="str">
        <f>IF(OR(ISBLANK($A173),$A173=""),"",MAX(IF($Z173=1,CHOOSE(AB173,CHOOSE(AA173,0,INDEX('Federal Tax Tables New'!$F$33:$I$40,MATCH(AH173,'Federal Tax Tables New'!$F$33:$F$40,1),4),INDEX('Federal Tax Tables New'!$F$22:$I$29,MATCH(AH173,'Federal Tax Tables New'!$F$22:$F$29,1),4),INDEX('Federal Tax Tables New'!$F$44:$I$51,MATCH(AH173,'Federal Tax Tables New'!$F$44:$F$51,1),4)),CHOOSE(AA173,0,INDEX('Federal Tax Tables New'!$K$33:$N$40,MATCH(AH173,'Federal Tax Tables New'!$K$33:$K$40,1),4),INDEX('Federal Tax Tables New'!$K$22:$N$29,MATCH(AH173,'Federal Tax Tables New'!$K$22:$K$29,1),4),INDEX('Federal Tax Tables New'!$K$44:$N$51,MATCH(AH173,'Federal Tax Tables New'!$K$44:$K$51,1),4))),0),IF($Z173=2,CHOOSE(AA173,0,INDEX('Federal Tax Tables New'!$A$33:$D$40,MATCH(AH173,'Federal Tax Tables New'!$A$33:$A$40,1),4),INDEX('Federal Tax Tables New'!$A$22:$D$29,MATCH(AH173,'Federal Tax Tables New'!$A$22:$A$29,1),4),INDEX('Federal Tax Tables New'!$A$33:$D$40,MATCH(AH173,'Federal Tax Tables New'!$A$33:$A$40,1),4)),0)))</f>
        <v/>
      </c>
      <c r="AL173" s="51" t="str">
        <f t="shared" si="26"/>
        <v/>
      </c>
      <c r="AM173" s="51" t="str">
        <f>IF(OR(ISBLANK($A173),$A173=""),"",CHOOSE(Z173,INDEX('Employee Register'!Q:Q,MATCH($A173,'Employee Register'!A:A,0))*'Federal Tax Tables New'!$H$5+INDEX('Employee Register'!R:R,MATCH($A173,'Employee Register'!A:A,0))*'Federal Tax Tables New'!$H$6,0))</f>
        <v/>
      </c>
      <c r="AN173" s="51" t="str">
        <f t="shared" si="29"/>
        <v/>
      </c>
      <c r="AO173" s="139" t="str">
        <f>IF(OR(ISBLANK($A173),$A173=""),"",IF(OR(M173=0,AA173=1),0,CHOOSE(Z173,INDEX('Employee Register'!T:T,MATCH($A173,'Employee Register'!A:A,0)),INDEX('Employee Register'!N:N,MATCH($A173,'Employee Register'!A:A,0)))))</f>
        <v/>
      </c>
      <c r="AP173" s="51" t="str">
        <f>IF(OR(ISBLANK($A173),$A173=""),"",CHOOSE(AC173,0,(M173-O173)*Settings!$B$18))</f>
        <v/>
      </c>
      <c r="AQ173" s="84" t="str">
        <f t="shared" si="30"/>
        <v/>
      </c>
      <c r="AS173" s="113"/>
    </row>
    <row r="174" spans="1:45" s="204" customFormat="1" ht="15" customHeight="1" x14ac:dyDescent="0.2">
      <c r="A174" s="82"/>
      <c r="B174" s="50" t="str">
        <f>IF(OR(ISBLANK($A174),$A174=""),"",INDEX('Employee Register'!B:B,MATCH($A174,'Employee Register'!A:A,0),1))</f>
        <v/>
      </c>
      <c r="C174" s="46"/>
      <c r="D174" s="46"/>
      <c r="E174" s="29"/>
      <c r="F174" s="29"/>
      <c r="G174" s="29"/>
      <c r="H174" s="29"/>
      <c r="I174" s="47"/>
      <c r="J174" s="48"/>
      <c r="K174" s="48"/>
      <c r="L174" s="48"/>
      <c r="M174" s="83" t="str">
        <f>IF(OR(ISBLANK($A174),$A174=""),"",SUM($E174:$H174)*INDEX('Employee Register'!G:G,MATCH($A174,'Employee Register'!A:A,0),1)+IF(OR($X174,ISBLANK($X174)),$I174,0)*INDEX('Employee Register'!H:H,MATCH($A174,'Employee Register'!A:A,0),1)+J174)</f>
        <v/>
      </c>
      <c r="N174" s="83" t="str">
        <f>IF(OR(ISBLANK($A174),$A174=""),"",(M174-J174)*INDEX('Employee Register'!U:U,MATCH($A174,'Employee Register'!A:A,0),1))</f>
        <v/>
      </c>
      <c r="O174" s="142" t="str">
        <f>IF(OR(ISBLANK($A174),$A174=""),"",IF(M174=0,0,INDEX('Employee Register'!V:V,MATCH($A174,'Employee Register'!A:A,0),1)))</f>
        <v/>
      </c>
      <c r="P174" s="142" t="str">
        <f>IF(OR(ISBLANK($A174),$A174=""),"",IF(M174=0,0,INDEX('Employee Register'!W:W,MATCH($A174,'Employee Register'!A:A,0),1)+K174))</f>
        <v/>
      </c>
      <c r="Q174" s="83" t="str">
        <f t="shared" si="27"/>
        <v/>
      </c>
      <c r="R174" s="83" t="str">
        <f>IF(OR(ISBLANK($A174),$A174=""),"",INDEX('Employee Register'!Y:Y,MATCH($A174,'Employee Register'!A:A,0))*$Y174)</f>
        <v/>
      </c>
      <c r="S174" s="83" t="str">
        <f>IF(OR(ISBLANK($A174),$A174=""),"",INDEX('Employee Register'!Z:Z,MATCH($A174,'Employee Register'!A:A,0))*$Y174)</f>
        <v/>
      </c>
      <c r="T174" s="83" t="str">
        <f>IF(OR(ISBLANK($A174),$A174=""),"",IF(SUMIF($A$6:$A174,A174,$AP$6:$AP174)&lt;='Federal Tax Tables New'!$N$5,AP174,IF('Federal Tax Tables New'!$N$5-SUMIF($A$6:$A174,A174,$AP$6:$AP174)+AP174&lt;=0,0,'Federal Tax Tables New'!$N$5-SUMIF($A$6:$A174,A174,$AP$6:$AP174)+AP174)))</f>
        <v/>
      </c>
      <c r="U174" s="83" t="str">
        <f>IF(OR(ISBLANK($A174),$A174=""),"",CHOOSE(AC174,0,$M174*Settings!$B$19))</f>
        <v/>
      </c>
      <c r="V174" s="142" t="str">
        <f>IF(OR(ISBLANK($A174),$A174=""),"",IF(M174=0,0,INDEX('Employee Register'!$AA:$AA,MATCH($A174,'Employee Register'!$A:$A,0),1)))</f>
        <v/>
      </c>
      <c r="W174" s="142" t="str">
        <f>IF(OR(ISBLANK($A174),$A174=""),"",IF(M174=0,0,INDEX('Employee Register'!$AB:$AB,MATCH($A174,'Employee Register'!$A:$A,0),1)))</f>
        <v/>
      </c>
      <c r="X174" s="49" t="str">
        <f>IF(OR(ISBLANK($A174),$A174=""),"",INDEX('Employee Register'!I:I,MATCH($A174,'Employee Register'!A:A,0))="No")</f>
        <v/>
      </c>
      <c r="Y174" s="51" t="str">
        <f t="shared" si="25"/>
        <v/>
      </c>
      <c r="Z174" s="49" t="str">
        <f>IF(OR(ISBLANK($A174),$A174=""),"",MATCH(INDEX('Employee Register'!K:K,MATCH($A174,'Employee Register'!A:A,0)),Settings!$A$2:$A$3,0))</f>
        <v/>
      </c>
      <c r="AA174" s="49" t="str">
        <f>IF(OR(ISBLANK($A174),$A174=""),"",CHOOSE(Z174,MATCH(INDEX('Employee Register'!O:O,MATCH($A174,'Employee Register'!A:A,0)),Settings!$A$6:$A$9,0),MATCH(INDEX('Employee Register'!L:L,MATCH($A174,'Employee Register'!A:A,0)),Settings!$A$12:$A$15,0)))</f>
        <v/>
      </c>
      <c r="AB174" s="49" t="str">
        <f>IF(OR(ISBLANK($A174),$A174=""),"",CHOOSE(Z174,MATCH(INDEX('Employee Register'!P:P,MATCH($A174,'Employee Register'!A:A,0)),Settings!$A$22:$A$23,0),0))</f>
        <v/>
      </c>
      <c r="AC174" s="49" t="str">
        <f>IF(OR(ISBLANK($A174),$A174=""),"",MATCH(INDEX('Employee Register'!X:X,MATCH($A174,'Employee Register'!A:A,0)),Settings!$A$26:$A$27,0))</f>
        <v/>
      </c>
      <c r="AD174" s="49" t="str">
        <f>IF(OR(ISBLANK($A174),$A174=""),"",IF(Z174=2,INDEX('Employee Register'!M:M,MATCH($A174,'Employee Register'!A:A,0)),0))</f>
        <v/>
      </c>
      <c r="AE174" s="78" t="str">
        <f>IF(OR(ISBLANK($A174),$A174=""),"",$AD174*INDEX('Federal Tax Tables New'!$B$56:$B$63,MATCH(INDEX('Employee Register'!J:J,MATCH($A174,'Employee Register'!A:A,0)),'Federal Tax Tables New'!$A$56:$A$63,0),1))</f>
        <v/>
      </c>
      <c r="AF174" s="51" t="str">
        <f t="shared" si="28"/>
        <v/>
      </c>
      <c r="AG174" s="49" t="str">
        <f>IF(OR(ISBLANK($A174),$A174=""),"",INDEX('Federal Tax Tables New'!$C$56:$C$63,MATCH(INDEX('Employee Register'!J:J,MATCH($A174,'Employee Register'!A:A,0)),'Federal Tax Tables New'!$A$56:$A$63,0),1))</f>
        <v/>
      </c>
      <c r="AH174" s="139" t="str">
        <f>IF(OR(ISBLANK($A174),$A174=""),"",IF(AF174&lt;CHOOSE(Z174,INDEX('Employee Register'!S:S,MATCH($A174,'Employee Register'!A:A,0)),0),0,AF174*AG174-CHOOSE(Z174,INDEX('Employee Register'!S:S,MATCH($A174,'Employee Register'!A:A,0))*AG174,0)))</f>
        <v/>
      </c>
      <c r="AI174" s="51" t="str">
        <f>IF(OR(ISBLANK($A174),$A174=""),"",MAX(IF($Z174=1,CHOOSE(AB174,CHOOSE(AA174,0,INDEX('Federal Tax Tables New'!$F$33:$I$40,MATCH(AH174,'Federal Tax Tables New'!$F$33:$F$40,1),1),INDEX('Federal Tax Tables New'!$F$22:$I$29,MATCH(AH174,'Federal Tax Tables New'!$F$22:$F$29,1),1),INDEX('Federal Tax Tables New'!$F$44:$I$51,MATCH(AH174,'Federal Tax Tables New'!$F$44:$F$51,1),1)),CHOOSE(AA174,0,INDEX('Federal Tax Tables New'!$K$33:$N$40,MATCH(AH174,'Federal Tax Tables New'!$K$33:$K$40,1),1),INDEX('Federal Tax Tables New'!$K$22:$N$29,MATCH(AH174,'Federal Tax Tables New'!$K$22:$K$29,1),1),INDEX('Federal Tax Tables New'!$K$44:$N$51,MATCH(AH174,'Federal Tax Tables New'!$K$44:$K$51,1),1))),0),IF($Z174=2,CHOOSE(AA174,0,INDEX('Federal Tax Tables New'!$A$33:$D$40,MATCH(AH174,'Federal Tax Tables New'!$A$33:$A$40,1),1),INDEX('Federal Tax Tables New'!$A$22:$D$29,MATCH(AH174,'Federal Tax Tables New'!$A$22:$A$29,1),1),INDEX('Federal Tax Tables New'!$A$33:$D$40,MATCH(AH174,'Federal Tax Tables New'!$A$33:$A$40,1),1)),0)))</f>
        <v/>
      </c>
      <c r="AJ174" s="51" t="str">
        <f>IF(OR(ISBLANK($A174),$A174=""),"",MAX(IF($Z174=1,CHOOSE(AB174,CHOOSE(AA174,0,INDEX('Federal Tax Tables New'!$F$33:$I$40,MATCH(AH174,'Federal Tax Tables New'!$F$33:$F$40,1),3),INDEX('Federal Tax Tables New'!$F$22:$I$29,MATCH(AH174,'Federal Tax Tables New'!$F$22:$F$29,1),3),INDEX('Federal Tax Tables New'!$F$44:$I$51,MATCH(AH174,'Federal Tax Tables New'!$F$44:$F$51,1),3)),CHOOSE(AA174,0,INDEX('Federal Tax Tables New'!$K$33:$N$40,MATCH(AH174,'Federal Tax Tables New'!$K$33:$K$40,1),3),INDEX('Federal Tax Tables New'!$K$22:$N$29,MATCH(AH174,'Federal Tax Tables New'!$K$22:$K$29,1),3),INDEX('Federal Tax Tables New'!$K$44:$N$51,MATCH(AH174,'Federal Tax Tables New'!$K$44:$K$51,1),3))),0),IF($Z174=2,CHOOSE(AA174,0,INDEX('Federal Tax Tables New'!$A$33:$D$40,MATCH(AH174,'Federal Tax Tables New'!$A$33:$A$40,1),3),INDEX('Federal Tax Tables New'!$A$22:$D$29,MATCH(AH174,'Federal Tax Tables New'!$A$22:$A$29,1),3),INDEX('Federal Tax Tables New'!$A$33:$D$40,MATCH(AH174,'Federal Tax Tables New'!$A$33:$A$40,1),3)),0)))</f>
        <v/>
      </c>
      <c r="AK174" s="79" t="str">
        <f>IF(OR(ISBLANK($A174),$A174=""),"",MAX(IF($Z174=1,CHOOSE(AB174,CHOOSE(AA174,0,INDEX('Federal Tax Tables New'!$F$33:$I$40,MATCH(AH174,'Federal Tax Tables New'!$F$33:$F$40,1),4),INDEX('Federal Tax Tables New'!$F$22:$I$29,MATCH(AH174,'Federal Tax Tables New'!$F$22:$F$29,1),4),INDEX('Federal Tax Tables New'!$F$44:$I$51,MATCH(AH174,'Federal Tax Tables New'!$F$44:$F$51,1),4)),CHOOSE(AA174,0,INDEX('Federal Tax Tables New'!$K$33:$N$40,MATCH(AH174,'Federal Tax Tables New'!$K$33:$K$40,1),4),INDEX('Federal Tax Tables New'!$K$22:$N$29,MATCH(AH174,'Federal Tax Tables New'!$K$22:$K$29,1),4),INDEX('Federal Tax Tables New'!$K$44:$N$51,MATCH(AH174,'Federal Tax Tables New'!$K$44:$K$51,1),4))),0),IF($Z174=2,CHOOSE(AA174,0,INDEX('Federal Tax Tables New'!$A$33:$D$40,MATCH(AH174,'Federal Tax Tables New'!$A$33:$A$40,1),4),INDEX('Federal Tax Tables New'!$A$22:$D$29,MATCH(AH174,'Federal Tax Tables New'!$A$22:$A$29,1),4),INDEX('Federal Tax Tables New'!$A$33:$D$40,MATCH(AH174,'Federal Tax Tables New'!$A$33:$A$40,1),4)),0)))</f>
        <v/>
      </c>
      <c r="AL174" s="51" t="str">
        <f t="shared" si="26"/>
        <v/>
      </c>
      <c r="AM174" s="51" t="str">
        <f>IF(OR(ISBLANK($A174),$A174=""),"",CHOOSE(Z174,INDEX('Employee Register'!Q:Q,MATCH($A174,'Employee Register'!A:A,0))*'Federal Tax Tables New'!$H$5+INDEX('Employee Register'!R:R,MATCH($A174,'Employee Register'!A:A,0))*'Federal Tax Tables New'!$H$6,0))</f>
        <v/>
      </c>
      <c r="AN174" s="51" t="str">
        <f t="shared" si="29"/>
        <v/>
      </c>
      <c r="AO174" s="139" t="str">
        <f>IF(OR(ISBLANK($A174),$A174=""),"",IF(OR(M174=0,AA174=1),0,CHOOSE(Z174,INDEX('Employee Register'!T:T,MATCH($A174,'Employee Register'!A:A,0)),INDEX('Employee Register'!N:N,MATCH($A174,'Employee Register'!A:A,0)))))</f>
        <v/>
      </c>
      <c r="AP174" s="51" t="str">
        <f>IF(OR(ISBLANK($A174),$A174=""),"",CHOOSE(AC174,0,(M174-O174)*Settings!$B$18))</f>
        <v/>
      </c>
      <c r="AQ174" s="84" t="str">
        <f t="shared" si="30"/>
        <v/>
      </c>
      <c r="AS174" s="113"/>
    </row>
    <row r="175" spans="1:45" s="204" customFormat="1" ht="15" customHeight="1" x14ac:dyDescent="0.2">
      <c r="A175" s="82"/>
      <c r="B175" s="50" t="str">
        <f>IF(OR(ISBLANK($A175),$A175=""),"",INDEX('Employee Register'!B:B,MATCH($A175,'Employee Register'!A:A,0),1))</f>
        <v/>
      </c>
      <c r="C175" s="46"/>
      <c r="D175" s="46"/>
      <c r="E175" s="29"/>
      <c r="F175" s="29"/>
      <c r="G175" s="29"/>
      <c r="H175" s="29"/>
      <c r="I175" s="47"/>
      <c r="J175" s="48"/>
      <c r="K175" s="48"/>
      <c r="L175" s="48"/>
      <c r="M175" s="83" t="str">
        <f>IF(OR(ISBLANK($A175),$A175=""),"",SUM($E175:$H175)*INDEX('Employee Register'!G:G,MATCH($A175,'Employee Register'!A:A,0),1)+IF(OR($X175,ISBLANK($X175)),$I175,0)*INDEX('Employee Register'!H:H,MATCH($A175,'Employee Register'!A:A,0),1)+J175)</f>
        <v/>
      </c>
      <c r="N175" s="83" t="str">
        <f>IF(OR(ISBLANK($A175),$A175=""),"",(M175-J175)*INDEX('Employee Register'!U:U,MATCH($A175,'Employee Register'!A:A,0),1))</f>
        <v/>
      </c>
      <c r="O175" s="142" t="str">
        <f>IF(OR(ISBLANK($A175),$A175=""),"",IF(M175=0,0,INDEX('Employee Register'!V:V,MATCH($A175,'Employee Register'!A:A,0),1)))</f>
        <v/>
      </c>
      <c r="P175" s="142" t="str">
        <f>IF(OR(ISBLANK($A175),$A175=""),"",IF(M175=0,0,INDEX('Employee Register'!W:W,MATCH($A175,'Employee Register'!A:A,0),1)+K175))</f>
        <v/>
      </c>
      <c r="Q175" s="83" t="str">
        <f t="shared" si="27"/>
        <v/>
      </c>
      <c r="R175" s="83" t="str">
        <f>IF(OR(ISBLANK($A175),$A175=""),"",INDEX('Employee Register'!Y:Y,MATCH($A175,'Employee Register'!A:A,0))*$Y175)</f>
        <v/>
      </c>
      <c r="S175" s="83" t="str">
        <f>IF(OR(ISBLANK($A175),$A175=""),"",INDEX('Employee Register'!Z:Z,MATCH($A175,'Employee Register'!A:A,0))*$Y175)</f>
        <v/>
      </c>
      <c r="T175" s="83" t="str">
        <f>IF(OR(ISBLANK($A175),$A175=""),"",IF(SUMIF($A$6:$A175,A175,$AP$6:$AP175)&lt;='Federal Tax Tables New'!$N$5,AP175,IF('Federal Tax Tables New'!$N$5-SUMIF($A$6:$A175,A175,$AP$6:$AP175)+AP175&lt;=0,0,'Federal Tax Tables New'!$N$5-SUMIF($A$6:$A175,A175,$AP$6:$AP175)+AP175)))</f>
        <v/>
      </c>
      <c r="U175" s="83" t="str">
        <f>IF(OR(ISBLANK($A175),$A175=""),"",CHOOSE(AC175,0,$M175*Settings!$B$19))</f>
        <v/>
      </c>
      <c r="V175" s="142" t="str">
        <f>IF(OR(ISBLANK($A175),$A175=""),"",IF(M175=0,0,INDEX('Employee Register'!$AA:$AA,MATCH($A175,'Employee Register'!$A:$A,0),1)))</f>
        <v/>
      </c>
      <c r="W175" s="142" t="str">
        <f>IF(OR(ISBLANK($A175),$A175=""),"",IF(M175=0,0,INDEX('Employee Register'!$AB:$AB,MATCH($A175,'Employee Register'!$A:$A,0),1)))</f>
        <v/>
      </c>
      <c r="X175" s="49" t="str">
        <f>IF(OR(ISBLANK($A175),$A175=""),"",INDEX('Employee Register'!I:I,MATCH($A175,'Employee Register'!A:A,0))="No")</f>
        <v/>
      </c>
      <c r="Y175" s="51" t="str">
        <f t="shared" si="25"/>
        <v/>
      </c>
      <c r="Z175" s="49" t="str">
        <f>IF(OR(ISBLANK($A175),$A175=""),"",MATCH(INDEX('Employee Register'!K:K,MATCH($A175,'Employee Register'!A:A,0)),Settings!$A$2:$A$3,0))</f>
        <v/>
      </c>
      <c r="AA175" s="49" t="str">
        <f>IF(OR(ISBLANK($A175),$A175=""),"",CHOOSE(Z175,MATCH(INDEX('Employee Register'!O:O,MATCH($A175,'Employee Register'!A:A,0)),Settings!$A$6:$A$9,0),MATCH(INDEX('Employee Register'!L:L,MATCH($A175,'Employee Register'!A:A,0)),Settings!$A$12:$A$15,0)))</f>
        <v/>
      </c>
      <c r="AB175" s="49" t="str">
        <f>IF(OR(ISBLANK($A175),$A175=""),"",CHOOSE(Z175,MATCH(INDEX('Employee Register'!P:P,MATCH($A175,'Employee Register'!A:A,0)),Settings!$A$22:$A$23,0),0))</f>
        <v/>
      </c>
      <c r="AC175" s="49" t="str">
        <f>IF(OR(ISBLANK($A175),$A175=""),"",MATCH(INDEX('Employee Register'!X:X,MATCH($A175,'Employee Register'!A:A,0)),Settings!$A$26:$A$27,0))</f>
        <v/>
      </c>
      <c r="AD175" s="49" t="str">
        <f>IF(OR(ISBLANK($A175),$A175=""),"",IF(Z175=2,INDEX('Employee Register'!M:M,MATCH($A175,'Employee Register'!A:A,0)),0))</f>
        <v/>
      </c>
      <c r="AE175" s="78" t="str">
        <f>IF(OR(ISBLANK($A175),$A175=""),"",$AD175*INDEX('Federal Tax Tables New'!$B$56:$B$63,MATCH(INDEX('Employee Register'!J:J,MATCH($A175,'Employee Register'!A:A,0)),'Federal Tax Tables New'!$A$56:$A$63,0),1))</f>
        <v/>
      </c>
      <c r="AF175" s="51" t="str">
        <f t="shared" si="28"/>
        <v/>
      </c>
      <c r="AG175" s="49" t="str">
        <f>IF(OR(ISBLANK($A175),$A175=""),"",INDEX('Federal Tax Tables New'!$C$56:$C$63,MATCH(INDEX('Employee Register'!J:J,MATCH($A175,'Employee Register'!A:A,0)),'Federal Tax Tables New'!$A$56:$A$63,0),1))</f>
        <v/>
      </c>
      <c r="AH175" s="139" t="str">
        <f>IF(OR(ISBLANK($A175),$A175=""),"",IF(AF175&lt;CHOOSE(Z175,INDEX('Employee Register'!S:S,MATCH($A175,'Employee Register'!A:A,0)),0),0,AF175*AG175-CHOOSE(Z175,INDEX('Employee Register'!S:S,MATCH($A175,'Employee Register'!A:A,0))*AG175,0)))</f>
        <v/>
      </c>
      <c r="AI175" s="51" t="str">
        <f>IF(OR(ISBLANK($A175),$A175=""),"",MAX(IF($Z175=1,CHOOSE(AB175,CHOOSE(AA175,0,INDEX('Federal Tax Tables New'!$F$33:$I$40,MATCH(AH175,'Federal Tax Tables New'!$F$33:$F$40,1),1),INDEX('Federal Tax Tables New'!$F$22:$I$29,MATCH(AH175,'Federal Tax Tables New'!$F$22:$F$29,1),1),INDEX('Federal Tax Tables New'!$F$44:$I$51,MATCH(AH175,'Federal Tax Tables New'!$F$44:$F$51,1),1)),CHOOSE(AA175,0,INDEX('Federal Tax Tables New'!$K$33:$N$40,MATCH(AH175,'Federal Tax Tables New'!$K$33:$K$40,1),1),INDEX('Federal Tax Tables New'!$K$22:$N$29,MATCH(AH175,'Federal Tax Tables New'!$K$22:$K$29,1),1),INDEX('Federal Tax Tables New'!$K$44:$N$51,MATCH(AH175,'Federal Tax Tables New'!$K$44:$K$51,1),1))),0),IF($Z175=2,CHOOSE(AA175,0,INDEX('Federal Tax Tables New'!$A$33:$D$40,MATCH(AH175,'Federal Tax Tables New'!$A$33:$A$40,1),1),INDEX('Federal Tax Tables New'!$A$22:$D$29,MATCH(AH175,'Federal Tax Tables New'!$A$22:$A$29,1),1),INDEX('Federal Tax Tables New'!$A$33:$D$40,MATCH(AH175,'Federal Tax Tables New'!$A$33:$A$40,1),1)),0)))</f>
        <v/>
      </c>
      <c r="AJ175" s="51" t="str">
        <f>IF(OR(ISBLANK($A175),$A175=""),"",MAX(IF($Z175=1,CHOOSE(AB175,CHOOSE(AA175,0,INDEX('Federal Tax Tables New'!$F$33:$I$40,MATCH(AH175,'Federal Tax Tables New'!$F$33:$F$40,1),3),INDEX('Federal Tax Tables New'!$F$22:$I$29,MATCH(AH175,'Federal Tax Tables New'!$F$22:$F$29,1),3),INDEX('Federal Tax Tables New'!$F$44:$I$51,MATCH(AH175,'Federal Tax Tables New'!$F$44:$F$51,1),3)),CHOOSE(AA175,0,INDEX('Federal Tax Tables New'!$K$33:$N$40,MATCH(AH175,'Federal Tax Tables New'!$K$33:$K$40,1),3),INDEX('Federal Tax Tables New'!$K$22:$N$29,MATCH(AH175,'Federal Tax Tables New'!$K$22:$K$29,1),3),INDEX('Federal Tax Tables New'!$K$44:$N$51,MATCH(AH175,'Federal Tax Tables New'!$K$44:$K$51,1),3))),0),IF($Z175=2,CHOOSE(AA175,0,INDEX('Federal Tax Tables New'!$A$33:$D$40,MATCH(AH175,'Federal Tax Tables New'!$A$33:$A$40,1),3),INDEX('Federal Tax Tables New'!$A$22:$D$29,MATCH(AH175,'Federal Tax Tables New'!$A$22:$A$29,1),3),INDEX('Federal Tax Tables New'!$A$33:$D$40,MATCH(AH175,'Federal Tax Tables New'!$A$33:$A$40,1),3)),0)))</f>
        <v/>
      </c>
      <c r="AK175" s="79" t="str">
        <f>IF(OR(ISBLANK($A175),$A175=""),"",MAX(IF($Z175=1,CHOOSE(AB175,CHOOSE(AA175,0,INDEX('Federal Tax Tables New'!$F$33:$I$40,MATCH(AH175,'Federal Tax Tables New'!$F$33:$F$40,1),4),INDEX('Federal Tax Tables New'!$F$22:$I$29,MATCH(AH175,'Federal Tax Tables New'!$F$22:$F$29,1),4),INDEX('Federal Tax Tables New'!$F$44:$I$51,MATCH(AH175,'Federal Tax Tables New'!$F$44:$F$51,1),4)),CHOOSE(AA175,0,INDEX('Federal Tax Tables New'!$K$33:$N$40,MATCH(AH175,'Federal Tax Tables New'!$K$33:$K$40,1),4),INDEX('Federal Tax Tables New'!$K$22:$N$29,MATCH(AH175,'Federal Tax Tables New'!$K$22:$K$29,1),4),INDEX('Federal Tax Tables New'!$K$44:$N$51,MATCH(AH175,'Federal Tax Tables New'!$K$44:$K$51,1),4))),0),IF($Z175=2,CHOOSE(AA175,0,INDEX('Federal Tax Tables New'!$A$33:$D$40,MATCH(AH175,'Federal Tax Tables New'!$A$33:$A$40,1),4),INDEX('Federal Tax Tables New'!$A$22:$D$29,MATCH(AH175,'Federal Tax Tables New'!$A$22:$A$29,1),4),INDEX('Federal Tax Tables New'!$A$33:$D$40,MATCH(AH175,'Federal Tax Tables New'!$A$33:$A$40,1),4)),0)))</f>
        <v/>
      </c>
      <c r="AL175" s="51" t="str">
        <f t="shared" si="26"/>
        <v/>
      </c>
      <c r="AM175" s="51" t="str">
        <f>IF(OR(ISBLANK($A175),$A175=""),"",CHOOSE(Z175,INDEX('Employee Register'!Q:Q,MATCH($A175,'Employee Register'!A:A,0))*'Federal Tax Tables New'!$H$5+INDEX('Employee Register'!R:R,MATCH($A175,'Employee Register'!A:A,0))*'Federal Tax Tables New'!$H$6,0))</f>
        <v/>
      </c>
      <c r="AN175" s="51" t="str">
        <f t="shared" si="29"/>
        <v/>
      </c>
      <c r="AO175" s="139" t="str">
        <f>IF(OR(ISBLANK($A175),$A175=""),"",IF(OR(M175=0,AA175=1),0,CHOOSE(Z175,INDEX('Employee Register'!T:T,MATCH($A175,'Employee Register'!A:A,0)),INDEX('Employee Register'!N:N,MATCH($A175,'Employee Register'!A:A,0)))))</f>
        <v/>
      </c>
      <c r="AP175" s="51" t="str">
        <f>IF(OR(ISBLANK($A175),$A175=""),"",CHOOSE(AC175,0,(M175-O175)*Settings!$B$18))</f>
        <v/>
      </c>
      <c r="AQ175" s="84" t="str">
        <f t="shared" si="30"/>
        <v/>
      </c>
      <c r="AS175" s="113"/>
    </row>
    <row r="176" spans="1:45" s="204" customFormat="1" ht="15" customHeight="1" x14ac:dyDescent="0.2">
      <c r="A176" s="82"/>
      <c r="B176" s="50" t="str">
        <f>IF(OR(ISBLANK($A176),$A176=""),"",INDEX('Employee Register'!B:B,MATCH($A176,'Employee Register'!A:A,0),1))</f>
        <v/>
      </c>
      <c r="C176" s="46"/>
      <c r="D176" s="46"/>
      <c r="E176" s="29"/>
      <c r="F176" s="29"/>
      <c r="G176" s="29"/>
      <c r="H176" s="29"/>
      <c r="I176" s="47"/>
      <c r="J176" s="48"/>
      <c r="K176" s="48"/>
      <c r="L176" s="48"/>
      <c r="M176" s="83" t="str">
        <f>IF(OR(ISBLANK($A176),$A176=""),"",SUM($E176:$H176)*INDEX('Employee Register'!G:G,MATCH($A176,'Employee Register'!A:A,0),1)+IF(OR($X176,ISBLANK($X176)),$I176,0)*INDEX('Employee Register'!H:H,MATCH($A176,'Employee Register'!A:A,0),1)+J176)</f>
        <v/>
      </c>
      <c r="N176" s="83" t="str">
        <f>IF(OR(ISBLANK($A176),$A176=""),"",(M176-J176)*INDEX('Employee Register'!U:U,MATCH($A176,'Employee Register'!A:A,0),1))</f>
        <v/>
      </c>
      <c r="O176" s="142" t="str">
        <f>IF(OR(ISBLANK($A176),$A176=""),"",IF(M176=0,0,INDEX('Employee Register'!V:V,MATCH($A176,'Employee Register'!A:A,0),1)))</f>
        <v/>
      </c>
      <c r="P176" s="142" t="str">
        <f>IF(OR(ISBLANK($A176),$A176=""),"",IF(M176=0,0,INDEX('Employee Register'!W:W,MATCH($A176,'Employee Register'!A:A,0),1)+K176))</f>
        <v/>
      </c>
      <c r="Q176" s="83" t="str">
        <f t="shared" si="27"/>
        <v/>
      </c>
      <c r="R176" s="83" t="str">
        <f>IF(OR(ISBLANK($A176),$A176=""),"",INDEX('Employee Register'!Y:Y,MATCH($A176,'Employee Register'!A:A,0))*$Y176)</f>
        <v/>
      </c>
      <c r="S176" s="83" t="str">
        <f>IF(OR(ISBLANK($A176),$A176=""),"",INDEX('Employee Register'!Z:Z,MATCH($A176,'Employee Register'!A:A,0))*$Y176)</f>
        <v/>
      </c>
      <c r="T176" s="83" t="str">
        <f>IF(OR(ISBLANK($A176),$A176=""),"",IF(SUMIF($A$6:$A176,A176,$AP$6:$AP176)&lt;='Federal Tax Tables New'!$N$5,AP176,IF('Federal Tax Tables New'!$N$5-SUMIF($A$6:$A176,A176,$AP$6:$AP176)+AP176&lt;=0,0,'Federal Tax Tables New'!$N$5-SUMIF($A$6:$A176,A176,$AP$6:$AP176)+AP176)))</f>
        <v/>
      </c>
      <c r="U176" s="83" t="str">
        <f>IF(OR(ISBLANK($A176),$A176=""),"",CHOOSE(AC176,0,$M176*Settings!$B$19))</f>
        <v/>
      </c>
      <c r="V176" s="142" t="str">
        <f>IF(OR(ISBLANK($A176),$A176=""),"",IF(M176=0,0,INDEX('Employee Register'!$AA:$AA,MATCH($A176,'Employee Register'!$A:$A,0),1)))</f>
        <v/>
      </c>
      <c r="W176" s="142" t="str">
        <f>IF(OR(ISBLANK($A176),$A176=""),"",IF(M176=0,0,INDEX('Employee Register'!$AB:$AB,MATCH($A176,'Employee Register'!$A:$A,0),1)))</f>
        <v/>
      </c>
      <c r="X176" s="49" t="str">
        <f>IF(OR(ISBLANK($A176),$A176=""),"",INDEX('Employee Register'!I:I,MATCH($A176,'Employee Register'!A:A,0))="No")</f>
        <v/>
      </c>
      <c r="Y176" s="51" t="str">
        <f t="shared" si="25"/>
        <v/>
      </c>
      <c r="Z176" s="49" t="str">
        <f>IF(OR(ISBLANK($A176),$A176=""),"",MATCH(INDEX('Employee Register'!K:K,MATCH($A176,'Employee Register'!A:A,0)),Settings!$A$2:$A$3,0))</f>
        <v/>
      </c>
      <c r="AA176" s="49" t="str">
        <f>IF(OR(ISBLANK($A176),$A176=""),"",CHOOSE(Z176,MATCH(INDEX('Employee Register'!O:O,MATCH($A176,'Employee Register'!A:A,0)),Settings!$A$6:$A$9,0),MATCH(INDEX('Employee Register'!L:L,MATCH($A176,'Employee Register'!A:A,0)),Settings!$A$12:$A$15,0)))</f>
        <v/>
      </c>
      <c r="AB176" s="49" t="str">
        <f>IF(OR(ISBLANK($A176),$A176=""),"",CHOOSE(Z176,MATCH(INDEX('Employee Register'!P:P,MATCH($A176,'Employee Register'!A:A,0)),Settings!$A$22:$A$23,0),0))</f>
        <v/>
      </c>
      <c r="AC176" s="49" t="str">
        <f>IF(OR(ISBLANK($A176),$A176=""),"",MATCH(INDEX('Employee Register'!X:X,MATCH($A176,'Employee Register'!A:A,0)),Settings!$A$26:$A$27,0))</f>
        <v/>
      </c>
      <c r="AD176" s="49" t="str">
        <f>IF(OR(ISBLANK($A176),$A176=""),"",IF(Z176=2,INDEX('Employee Register'!M:M,MATCH($A176,'Employee Register'!A:A,0)),0))</f>
        <v/>
      </c>
      <c r="AE176" s="78" t="str">
        <f>IF(OR(ISBLANK($A176),$A176=""),"",$AD176*INDEX('Federal Tax Tables New'!$B$56:$B$63,MATCH(INDEX('Employee Register'!J:J,MATCH($A176,'Employee Register'!A:A,0)),'Federal Tax Tables New'!$A$56:$A$63,0),1))</f>
        <v/>
      </c>
      <c r="AF176" s="51" t="str">
        <f t="shared" si="28"/>
        <v/>
      </c>
      <c r="AG176" s="49" t="str">
        <f>IF(OR(ISBLANK($A176),$A176=""),"",INDEX('Federal Tax Tables New'!$C$56:$C$63,MATCH(INDEX('Employee Register'!J:J,MATCH($A176,'Employee Register'!A:A,0)),'Federal Tax Tables New'!$A$56:$A$63,0),1))</f>
        <v/>
      </c>
      <c r="AH176" s="139" t="str">
        <f>IF(OR(ISBLANK($A176),$A176=""),"",IF(AF176&lt;CHOOSE(Z176,INDEX('Employee Register'!S:S,MATCH($A176,'Employee Register'!A:A,0)),0),0,AF176*AG176-CHOOSE(Z176,INDEX('Employee Register'!S:S,MATCH($A176,'Employee Register'!A:A,0))*AG176,0)))</f>
        <v/>
      </c>
      <c r="AI176" s="51" t="str">
        <f>IF(OR(ISBLANK($A176),$A176=""),"",MAX(IF($Z176=1,CHOOSE(AB176,CHOOSE(AA176,0,INDEX('Federal Tax Tables New'!$F$33:$I$40,MATCH(AH176,'Federal Tax Tables New'!$F$33:$F$40,1),1),INDEX('Federal Tax Tables New'!$F$22:$I$29,MATCH(AH176,'Federal Tax Tables New'!$F$22:$F$29,1),1),INDEX('Federal Tax Tables New'!$F$44:$I$51,MATCH(AH176,'Federal Tax Tables New'!$F$44:$F$51,1),1)),CHOOSE(AA176,0,INDEX('Federal Tax Tables New'!$K$33:$N$40,MATCH(AH176,'Federal Tax Tables New'!$K$33:$K$40,1),1),INDEX('Federal Tax Tables New'!$K$22:$N$29,MATCH(AH176,'Federal Tax Tables New'!$K$22:$K$29,1),1),INDEX('Federal Tax Tables New'!$K$44:$N$51,MATCH(AH176,'Federal Tax Tables New'!$K$44:$K$51,1),1))),0),IF($Z176=2,CHOOSE(AA176,0,INDEX('Federal Tax Tables New'!$A$33:$D$40,MATCH(AH176,'Federal Tax Tables New'!$A$33:$A$40,1),1),INDEX('Federal Tax Tables New'!$A$22:$D$29,MATCH(AH176,'Federal Tax Tables New'!$A$22:$A$29,1),1),INDEX('Federal Tax Tables New'!$A$33:$D$40,MATCH(AH176,'Federal Tax Tables New'!$A$33:$A$40,1),1)),0)))</f>
        <v/>
      </c>
      <c r="AJ176" s="51" t="str">
        <f>IF(OR(ISBLANK($A176),$A176=""),"",MAX(IF($Z176=1,CHOOSE(AB176,CHOOSE(AA176,0,INDEX('Federal Tax Tables New'!$F$33:$I$40,MATCH(AH176,'Federal Tax Tables New'!$F$33:$F$40,1),3),INDEX('Federal Tax Tables New'!$F$22:$I$29,MATCH(AH176,'Federal Tax Tables New'!$F$22:$F$29,1),3),INDEX('Federal Tax Tables New'!$F$44:$I$51,MATCH(AH176,'Federal Tax Tables New'!$F$44:$F$51,1),3)),CHOOSE(AA176,0,INDEX('Federal Tax Tables New'!$K$33:$N$40,MATCH(AH176,'Federal Tax Tables New'!$K$33:$K$40,1),3),INDEX('Federal Tax Tables New'!$K$22:$N$29,MATCH(AH176,'Federal Tax Tables New'!$K$22:$K$29,1),3),INDEX('Federal Tax Tables New'!$K$44:$N$51,MATCH(AH176,'Federal Tax Tables New'!$K$44:$K$51,1),3))),0),IF($Z176=2,CHOOSE(AA176,0,INDEX('Federal Tax Tables New'!$A$33:$D$40,MATCH(AH176,'Federal Tax Tables New'!$A$33:$A$40,1),3),INDEX('Federal Tax Tables New'!$A$22:$D$29,MATCH(AH176,'Federal Tax Tables New'!$A$22:$A$29,1),3),INDEX('Federal Tax Tables New'!$A$33:$D$40,MATCH(AH176,'Federal Tax Tables New'!$A$33:$A$40,1),3)),0)))</f>
        <v/>
      </c>
      <c r="AK176" s="79" t="str">
        <f>IF(OR(ISBLANK($A176),$A176=""),"",MAX(IF($Z176=1,CHOOSE(AB176,CHOOSE(AA176,0,INDEX('Federal Tax Tables New'!$F$33:$I$40,MATCH(AH176,'Federal Tax Tables New'!$F$33:$F$40,1),4),INDEX('Federal Tax Tables New'!$F$22:$I$29,MATCH(AH176,'Federal Tax Tables New'!$F$22:$F$29,1),4),INDEX('Federal Tax Tables New'!$F$44:$I$51,MATCH(AH176,'Federal Tax Tables New'!$F$44:$F$51,1),4)),CHOOSE(AA176,0,INDEX('Federal Tax Tables New'!$K$33:$N$40,MATCH(AH176,'Federal Tax Tables New'!$K$33:$K$40,1),4),INDEX('Federal Tax Tables New'!$K$22:$N$29,MATCH(AH176,'Federal Tax Tables New'!$K$22:$K$29,1),4),INDEX('Federal Tax Tables New'!$K$44:$N$51,MATCH(AH176,'Federal Tax Tables New'!$K$44:$K$51,1),4))),0),IF($Z176=2,CHOOSE(AA176,0,INDEX('Federal Tax Tables New'!$A$33:$D$40,MATCH(AH176,'Federal Tax Tables New'!$A$33:$A$40,1),4),INDEX('Federal Tax Tables New'!$A$22:$D$29,MATCH(AH176,'Federal Tax Tables New'!$A$22:$A$29,1),4),INDEX('Federal Tax Tables New'!$A$33:$D$40,MATCH(AH176,'Federal Tax Tables New'!$A$33:$A$40,1),4)),0)))</f>
        <v/>
      </c>
      <c r="AL176" s="51" t="str">
        <f t="shared" si="26"/>
        <v/>
      </c>
      <c r="AM176" s="51" t="str">
        <f>IF(OR(ISBLANK($A176),$A176=""),"",CHOOSE(Z176,INDEX('Employee Register'!Q:Q,MATCH($A176,'Employee Register'!A:A,0))*'Federal Tax Tables New'!$H$5+INDEX('Employee Register'!R:R,MATCH($A176,'Employee Register'!A:A,0))*'Federal Tax Tables New'!$H$6,0))</f>
        <v/>
      </c>
      <c r="AN176" s="51" t="str">
        <f t="shared" si="29"/>
        <v/>
      </c>
      <c r="AO176" s="139" t="str">
        <f>IF(OR(ISBLANK($A176),$A176=""),"",IF(OR(M176=0,AA176=1),0,CHOOSE(Z176,INDEX('Employee Register'!T:T,MATCH($A176,'Employee Register'!A:A,0)),INDEX('Employee Register'!N:N,MATCH($A176,'Employee Register'!A:A,0)))))</f>
        <v/>
      </c>
      <c r="AP176" s="51" t="str">
        <f>IF(OR(ISBLANK($A176),$A176=""),"",CHOOSE(AC176,0,(M176-O176)*Settings!$B$18))</f>
        <v/>
      </c>
      <c r="AQ176" s="84" t="str">
        <f t="shared" si="30"/>
        <v/>
      </c>
      <c r="AS176" s="113"/>
    </row>
    <row r="177" spans="1:45" s="204" customFormat="1" ht="15" customHeight="1" x14ac:dyDescent="0.2">
      <c r="A177" s="82"/>
      <c r="B177" s="50" t="str">
        <f>IF(OR(ISBLANK($A177),$A177=""),"",INDEX('Employee Register'!B:B,MATCH($A177,'Employee Register'!A:A,0),1))</f>
        <v/>
      </c>
      <c r="C177" s="46"/>
      <c r="D177" s="46"/>
      <c r="E177" s="29"/>
      <c r="F177" s="29"/>
      <c r="G177" s="29"/>
      <c r="H177" s="29"/>
      <c r="I177" s="47"/>
      <c r="J177" s="48"/>
      <c r="K177" s="48"/>
      <c r="L177" s="48"/>
      <c r="M177" s="83" t="str">
        <f>IF(OR(ISBLANK($A177),$A177=""),"",SUM($E177:$H177)*INDEX('Employee Register'!G:G,MATCH($A177,'Employee Register'!A:A,0),1)+IF(OR($X177,ISBLANK($X177)),$I177,0)*INDEX('Employee Register'!H:H,MATCH($A177,'Employee Register'!A:A,0),1)+J177)</f>
        <v/>
      </c>
      <c r="N177" s="83" t="str">
        <f>IF(OR(ISBLANK($A177),$A177=""),"",(M177-J177)*INDEX('Employee Register'!U:U,MATCH($A177,'Employee Register'!A:A,0),1))</f>
        <v/>
      </c>
      <c r="O177" s="142" t="str">
        <f>IF(OR(ISBLANK($A177),$A177=""),"",IF(M177=0,0,INDEX('Employee Register'!V:V,MATCH($A177,'Employee Register'!A:A,0),1)))</f>
        <v/>
      </c>
      <c r="P177" s="142" t="str">
        <f>IF(OR(ISBLANK($A177),$A177=""),"",IF(M177=0,0,INDEX('Employee Register'!W:W,MATCH($A177,'Employee Register'!A:A,0),1)+K177))</f>
        <v/>
      </c>
      <c r="Q177" s="83" t="str">
        <f t="shared" si="27"/>
        <v/>
      </c>
      <c r="R177" s="83" t="str">
        <f>IF(OR(ISBLANK($A177),$A177=""),"",INDEX('Employee Register'!Y:Y,MATCH($A177,'Employee Register'!A:A,0))*$Y177)</f>
        <v/>
      </c>
      <c r="S177" s="83" t="str">
        <f>IF(OR(ISBLANK($A177),$A177=""),"",INDEX('Employee Register'!Z:Z,MATCH($A177,'Employee Register'!A:A,0))*$Y177)</f>
        <v/>
      </c>
      <c r="T177" s="83" t="str">
        <f>IF(OR(ISBLANK($A177),$A177=""),"",IF(SUMIF($A$6:$A177,A177,$AP$6:$AP177)&lt;='Federal Tax Tables New'!$N$5,AP177,IF('Federal Tax Tables New'!$N$5-SUMIF($A$6:$A177,A177,$AP$6:$AP177)+AP177&lt;=0,0,'Federal Tax Tables New'!$N$5-SUMIF($A$6:$A177,A177,$AP$6:$AP177)+AP177)))</f>
        <v/>
      </c>
      <c r="U177" s="83" t="str">
        <f>IF(OR(ISBLANK($A177),$A177=""),"",CHOOSE(AC177,0,$M177*Settings!$B$19))</f>
        <v/>
      </c>
      <c r="V177" s="142" t="str">
        <f>IF(OR(ISBLANK($A177),$A177=""),"",IF(M177=0,0,INDEX('Employee Register'!$AA:$AA,MATCH($A177,'Employee Register'!$A:$A,0),1)))</f>
        <v/>
      </c>
      <c r="W177" s="142" t="str">
        <f>IF(OR(ISBLANK($A177),$A177=""),"",IF(M177=0,0,INDEX('Employee Register'!$AB:$AB,MATCH($A177,'Employee Register'!$A:$A,0),1)))</f>
        <v/>
      </c>
      <c r="X177" s="49" t="str">
        <f>IF(OR(ISBLANK($A177),$A177=""),"",INDEX('Employee Register'!I:I,MATCH($A177,'Employee Register'!A:A,0))="No")</f>
        <v/>
      </c>
      <c r="Y177" s="51" t="str">
        <f t="shared" si="25"/>
        <v/>
      </c>
      <c r="Z177" s="49" t="str">
        <f>IF(OR(ISBLANK($A177),$A177=""),"",MATCH(INDEX('Employee Register'!K:K,MATCH($A177,'Employee Register'!A:A,0)),Settings!$A$2:$A$3,0))</f>
        <v/>
      </c>
      <c r="AA177" s="49" t="str">
        <f>IF(OR(ISBLANK($A177),$A177=""),"",CHOOSE(Z177,MATCH(INDEX('Employee Register'!O:O,MATCH($A177,'Employee Register'!A:A,0)),Settings!$A$6:$A$9,0),MATCH(INDEX('Employee Register'!L:L,MATCH($A177,'Employee Register'!A:A,0)),Settings!$A$12:$A$15,0)))</f>
        <v/>
      </c>
      <c r="AB177" s="49" t="str">
        <f>IF(OR(ISBLANK($A177),$A177=""),"",CHOOSE(Z177,MATCH(INDEX('Employee Register'!P:P,MATCH($A177,'Employee Register'!A:A,0)),Settings!$A$22:$A$23,0),0))</f>
        <v/>
      </c>
      <c r="AC177" s="49" t="str">
        <f>IF(OR(ISBLANK($A177),$A177=""),"",MATCH(INDEX('Employee Register'!X:X,MATCH($A177,'Employee Register'!A:A,0)),Settings!$A$26:$A$27,0))</f>
        <v/>
      </c>
      <c r="AD177" s="49" t="str">
        <f>IF(OR(ISBLANK($A177),$A177=""),"",IF(Z177=2,INDEX('Employee Register'!M:M,MATCH($A177,'Employee Register'!A:A,0)),0))</f>
        <v/>
      </c>
      <c r="AE177" s="78" t="str">
        <f>IF(OR(ISBLANK($A177),$A177=""),"",$AD177*INDEX('Federal Tax Tables New'!$B$56:$B$63,MATCH(INDEX('Employee Register'!J:J,MATCH($A177,'Employee Register'!A:A,0)),'Federal Tax Tables New'!$A$56:$A$63,0),1))</f>
        <v/>
      </c>
      <c r="AF177" s="51" t="str">
        <f t="shared" si="28"/>
        <v/>
      </c>
      <c r="AG177" s="49" t="str">
        <f>IF(OR(ISBLANK($A177),$A177=""),"",INDEX('Federal Tax Tables New'!$C$56:$C$63,MATCH(INDEX('Employee Register'!J:J,MATCH($A177,'Employee Register'!A:A,0)),'Federal Tax Tables New'!$A$56:$A$63,0),1))</f>
        <v/>
      </c>
      <c r="AH177" s="139" t="str">
        <f>IF(OR(ISBLANK($A177),$A177=""),"",IF(AF177&lt;CHOOSE(Z177,INDEX('Employee Register'!S:S,MATCH($A177,'Employee Register'!A:A,0)),0),0,AF177*AG177-CHOOSE(Z177,INDEX('Employee Register'!S:S,MATCH($A177,'Employee Register'!A:A,0))*AG177,0)))</f>
        <v/>
      </c>
      <c r="AI177" s="51" t="str">
        <f>IF(OR(ISBLANK($A177),$A177=""),"",MAX(IF($Z177=1,CHOOSE(AB177,CHOOSE(AA177,0,INDEX('Federal Tax Tables New'!$F$33:$I$40,MATCH(AH177,'Federal Tax Tables New'!$F$33:$F$40,1),1),INDEX('Federal Tax Tables New'!$F$22:$I$29,MATCH(AH177,'Federal Tax Tables New'!$F$22:$F$29,1),1),INDEX('Federal Tax Tables New'!$F$44:$I$51,MATCH(AH177,'Federal Tax Tables New'!$F$44:$F$51,1),1)),CHOOSE(AA177,0,INDEX('Federal Tax Tables New'!$K$33:$N$40,MATCH(AH177,'Federal Tax Tables New'!$K$33:$K$40,1),1),INDEX('Federal Tax Tables New'!$K$22:$N$29,MATCH(AH177,'Federal Tax Tables New'!$K$22:$K$29,1),1),INDEX('Federal Tax Tables New'!$K$44:$N$51,MATCH(AH177,'Federal Tax Tables New'!$K$44:$K$51,1),1))),0),IF($Z177=2,CHOOSE(AA177,0,INDEX('Federal Tax Tables New'!$A$33:$D$40,MATCH(AH177,'Federal Tax Tables New'!$A$33:$A$40,1),1),INDEX('Federal Tax Tables New'!$A$22:$D$29,MATCH(AH177,'Federal Tax Tables New'!$A$22:$A$29,1),1),INDEX('Federal Tax Tables New'!$A$33:$D$40,MATCH(AH177,'Federal Tax Tables New'!$A$33:$A$40,1),1)),0)))</f>
        <v/>
      </c>
      <c r="AJ177" s="51" t="str">
        <f>IF(OR(ISBLANK($A177),$A177=""),"",MAX(IF($Z177=1,CHOOSE(AB177,CHOOSE(AA177,0,INDEX('Federal Tax Tables New'!$F$33:$I$40,MATCH(AH177,'Federal Tax Tables New'!$F$33:$F$40,1),3),INDEX('Federal Tax Tables New'!$F$22:$I$29,MATCH(AH177,'Federal Tax Tables New'!$F$22:$F$29,1),3),INDEX('Federal Tax Tables New'!$F$44:$I$51,MATCH(AH177,'Federal Tax Tables New'!$F$44:$F$51,1),3)),CHOOSE(AA177,0,INDEX('Federal Tax Tables New'!$K$33:$N$40,MATCH(AH177,'Federal Tax Tables New'!$K$33:$K$40,1),3),INDEX('Federal Tax Tables New'!$K$22:$N$29,MATCH(AH177,'Federal Tax Tables New'!$K$22:$K$29,1),3),INDEX('Federal Tax Tables New'!$K$44:$N$51,MATCH(AH177,'Federal Tax Tables New'!$K$44:$K$51,1),3))),0),IF($Z177=2,CHOOSE(AA177,0,INDEX('Federal Tax Tables New'!$A$33:$D$40,MATCH(AH177,'Federal Tax Tables New'!$A$33:$A$40,1),3),INDEX('Federal Tax Tables New'!$A$22:$D$29,MATCH(AH177,'Federal Tax Tables New'!$A$22:$A$29,1),3),INDEX('Federal Tax Tables New'!$A$33:$D$40,MATCH(AH177,'Federal Tax Tables New'!$A$33:$A$40,1),3)),0)))</f>
        <v/>
      </c>
      <c r="AK177" s="79" t="str">
        <f>IF(OR(ISBLANK($A177),$A177=""),"",MAX(IF($Z177=1,CHOOSE(AB177,CHOOSE(AA177,0,INDEX('Federal Tax Tables New'!$F$33:$I$40,MATCH(AH177,'Federal Tax Tables New'!$F$33:$F$40,1),4),INDEX('Federal Tax Tables New'!$F$22:$I$29,MATCH(AH177,'Federal Tax Tables New'!$F$22:$F$29,1),4),INDEX('Federal Tax Tables New'!$F$44:$I$51,MATCH(AH177,'Federal Tax Tables New'!$F$44:$F$51,1),4)),CHOOSE(AA177,0,INDEX('Federal Tax Tables New'!$K$33:$N$40,MATCH(AH177,'Federal Tax Tables New'!$K$33:$K$40,1),4),INDEX('Federal Tax Tables New'!$K$22:$N$29,MATCH(AH177,'Federal Tax Tables New'!$K$22:$K$29,1),4),INDEX('Federal Tax Tables New'!$K$44:$N$51,MATCH(AH177,'Federal Tax Tables New'!$K$44:$K$51,1),4))),0),IF($Z177=2,CHOOSE(AA177,0,INDEX('Federal Tax Tables New'!$A$33:$D$40,MATCH(AH177,'Federal Tax Tables New'!$A$33:$A$40,1),4),INDEX('Federal Tax Tables New'!$A$22:$D$29,MATCH(AH177,'Federal Tax Tables New'!$A$22:$A$29,1),4),INDEX('Federal Tax Tables New'!$A$33:$D$40,MATCH(AH177,'Federal Tax Tables New'!$A$33:$A$40,1),4)),0)))</f>
        <v/>
      </c>
      <c r="AL177" s="51" t="str">
        <f t="shared" si="26"/>
        <v/>
      </c>
      <c r="AM177" s="51" t="str">
        <f>IF(OR(ISBLANK($A177),$A177=""),"",CHOOSE(Z177,INDEX('Employee Register'!Q:Q,MATCH($A177,'Employee Register'!A:A,0))*'Federal Tax Tables New'!$H$5+INDEX('Employee Register'!R:R,MATCH($A177,'Employee Register'!A:A,0))*'Federal Tax Tables New'!$H$6,0))</f>
        <v/>
      </c>
      <c r="AN177" s="51" t="str">
        <f t="shared" si="29"/>
        <v/>
      </c>
      <c r="AO177" s="139" t="str">
        <f>IF(OR(ISBLANK($A177),$A177=""),"",IF(OR(M177=0,AA177=1),0,CHOOSE(Z177,INDEX('Employee Register'!T:T,MATCH($A177,'Employee Register'!A:A,0)),INDEX('Employee Register'!N:N,MATCH($A177,'Employee Register'!A:A,0)))))</f>
        <v/>
      </c>
      <c r="AP177" s="51" t="str">
        <f>IF(OR(ISBLANK($A177),$A177=""),"",CHOOSE(AC177,0,(M177-O177)*Settings!$B$18))</f>
        <v/>
      </c>
      <c r="AQ177" s="84" t="str">
        <f t="shared" si="30"/>
        <v/>
      </c>
      <c r="AS177" s="113"/>
    </row>
    <row r="178" spans="1:45" s="204" customFormat="1" ht="15" customHeight="1" x14ac:dyDescent="0.2">
      <c r="A178" s="82"/>
      <c r="B178" s="50" t="str">
        <f>IF(OR(ISBLANK($A178),$A178=""),"",INDEX('Employee Register'!B:B,MATCH($A178,'Employee Register'!A:A,0),1))</f>
        <v/>
      </c>
      <c r="C178" s="46"/>
      <c r="D178" s="46"/>
      <c r="E178" s="29"/>
      <c r="F178" s="29"/>
      <c r="G178" s="29"/>
      <c r="H178" s="29"/>
      <c r="I178" s="47"/>
      <c r="J178" s="48"/>
      <c r="K178" s="48"/>
      <c r="L178" s="48"/>
      <c r="M178" s="83" t="str">
        <f>IF(OR(ISBLANK($A178),$A178=""),"",SUM($E178:$H178)*INDEX('Employee Register'!G:G,MATCH($A178,'Employee Register'!A:A,0),1)+IF(OR($X178,ISBLANK($X178)),$I178,0)*INDEX('Employee Register'!H:H,MATCH($A178,'Employee Register'!A:A,0),1)+J178)</f>
        <v/>
      </c>
      <c r="N178" s="83" t="str">
        <f>IF(OR(ISBLANK($A178),$A178=""),"",(M178-J178)*INDEX('Employee Register'!U:U,MATCH($A178,'Employee Register'!A:A,0),1))</f>
        <v/>
      </c>
      <c r="O178" s="142" t="str">
        <f>IF(OR(ISBLANK($A178),$A178=""),"",IF(M178=0,0,INDEX('Employee Register'!V:V,MATCH($A178,'Employee Register'!A:A,0),1)))</f>
        <v/>
      </c>
      <c r="P178" s="142" t="str">
        <f>IF(OR(ISBLANK($A178),$A178=""),"",IF(M178=0,0,INDEX('Employee Register'!W:W,MATCH($A178,'Employee Register'!A:A,0),1)+K178))</f>
        <v/>
      </c>
      <c r="Q178" s="83" t="str">
        <f t="shared" si="27"/>
        <v/>
      </c>
      <c r="R178" s="83" t="str">
        <f>IF(OR(ISBLANK($A178),$A178=""),"",INDEX('Employee Register'!Y:Y,MATCH($A178,'Employee Register'!A:A,0))*$Y178)</f>
        <v/>
      </c>
      <c r="S178" s="83" t="str">
        <f>IF(OR(ISBLANK($A178),$A178=""),"",INDEX('Employee Register'!Z:Z,MATCH($A178,'Employee Register'!A:A,0))*$Y178)</f>
        <v/>
      </c>
      <c r="T178" s="83" t="str">
        <f>IF(OR(ISBLANK($A178),$A178=""),"",IF(SUMIF($A$6:$A178,A178,$AP$6:$AP178)&lt;='Federal Tax Tables New'!$N$5,AP178,IF('Federal Tax Tables New'!$N$5-SUMIF($A$6:$A178,A178,$AP$6:$AP178)+AP178&lt;=0,0,'Federal Tax Tables New'!$N$5-SUMIF($A$6:$A178,A178,$AP$6:$AP178)+AP178)))</f>
        <v/>
      </c>
      <c r="U178" s="83" t="str">
        <f>IF(OR(ISBLANK($A178),$A178=""),"",CHOOSE(AC178,0,$M178*Settings!$B$19))</f>
        <v/>
      </c>
      <c r="V178" s="142" t="str">
        <f>IF(OR(ISBLANK($A178),$A178=""),"",IF(M178=0,0,INDEX('Employee Register'!$AA:$AA,MATCH($A178,'Employee Register'!$A:$A,0),1)))</f>
        <v/>
      </c>
      <c r="W178" s="142" t="str">
        <f>IF(OR(ISBLANK($A178),$A178=""),"",IF(M178=0,0,INDEX('Employee Register'!$AB:$AB,MATCH($A178,'Employee Register'!$A:$A,0),1)))</f>
        <v/>
      </c>
      <c r="X178" s="49" t="str">
        <f>IF(OR(ISBLANK($A178),$A178=""),"",INDEX('Employee Register'!I:I,MATCH($A178,'Employee Register'!A:A,0))="No")</f>
        <v/>
      </c>
      <c r="Y178" s="51" t="str">
        <f t="shared" si="25"/>
        <v/>
      </c>
      <c r="Z178" s="49" t="str">
        <f>IF(OR(ISBLANK($A178),$A178=""),"",MATCH(INDEX('Employee Register'!K:K,MATCH($A178,'Employee Register'!A:A,0)),Settings!$A$2:$A$3,0))</f>
        <v/>
      </c>
      <c r="AA178" s="49" t="str">
        <f>IF(OR(ISBLANK($A178),$A178=""),"",CHOOSE(Z178,MATCH(INDEX('Employee Register'!O:O,MATCH($A178,'Employee Register'!A:A,0)),Settings!$A$6:$A$9,0),MATCH(INDEX('Employee Register'!L:L,MATCH($A178,'Employee Register'!A:A,0)),Settings!$A$12:$A$15,0)))</f>
        <v/>
      </c>
      <c r="AB178" s="49" t="str">
        <f>IF(OR(ISBLANK($A178),$A178=""),"",CHOOSE(Z178,MATCH(INDEX('Employee Register'!P:P,MATCH($A178,'Employee Register'!A:A,0)),Settings!$A$22:$A$23,0),0))</f>
        <v/>
      </c>
      <c r="AC178" s="49" t="str">
        <f>IF(OR(ISBLANK($A178),$A178=""),"",MATCH(INDEX('Employee Register'!X:X,MATCH($A178,'Employee Register'!A:A,0)),Settings!$A$26:$A$27,0))</f>
        <v/>
      </c>
      <c r="AD178" s="49" t="str">
        <f>IF(OR(ISBLANK($A178),$A178=""),"",IF(Z178=2,INDEX('Employee Register'!M:M,MATCH($A178,'Employee Register'!A:A,0)),0))</f>
        <v/>
      </c>
      <c r="AE178" s="78" t="str">
        <f>IF(OR(ISBLANK($A178),$A178=""),"",$AD178*INDEX('Federal Tax Tables New'!$B$56:$B$63,MATCH(INDEX('Employee Register'!J:J,MATCH($A178,'Employee Register'!A:A,0)),'Federal Tax Tables New'!$A$56:$A$63,0),1))</f>
        <v/>
      </c>
      <c r="AF178" s="51" t="str">
        <f t="shared" si="28"/>
        <v/>
      </c>
      <c r="AG178" s="49" t="str">
        <f>IF(OR(ISBLANK($A178),$A178=""),"",INDEX('Federal Tax Tables New'!$C$56:$C$63,MATCH(INDEX('Employee Register'!J:J,MATCH($A178,'Employee Register'!A:A,0)),'Federal Tax Tables New'!$A$56:$A$63,0),1))</f>
        <v/>
      </c>
      <c r="AH178" s="139" t="str">
        <f>IF(OR(ISBLANK($A178),$A178=""),"",IF(AF178&lt;CHOOSE(Z178,INDEX('Employee Register'!S:S,MATCH($A178,'Employee Register'!A:A,0)),0),0,AF178*AG178-CHOOSE(Z178,INDEX('Employee Register'!S:S,MATCH($A178,'Employee Register'!A:A,0))*AG178,0)))</f>
        <v/>
      </c>
      <c r="AI178" s="51" t="str">
        <f>IF(OR(ISBLANK($A178),$A178=""),"",MAX(IF($Z178=1,CHOOSE(AB178,CHOOSE(AA178,0,INDEX('Federal Tax Tables New'!$F$33:$I$40,MATCH(AH178,'Federal Tax Tables New'!$F$33:$F$40,1),1),INDEX('Federal Tax Tables New'!$F$22:$I$29,MATCH(AH178,'Federal Tax Tables New'!$F$22:$F$29,1),1),INDEX('Federal Tax Tables New'!$F$44:$I$51,MATCH(AH178,'Federal Tax Tables New'!$F$44:$F$51,1),1)),CHOOSE(AA178,0,INDEX('Federal Tax Tables New'!$K$33:$N$40,MATCH(AH178,'Federal Tax Tables New'!$K$33:$K$40,1),1),INDEX('Federal Tax Tables New'!$K$22:$N$29,MATCH(AH178,'Federal Tax Tables New'!$K$22:$K$29,1),1),INDEX('Federal Tax Tables New'!$K$44:$N$51,MATCH(AH178,'Federal Tax Tables New'!$K$44:$K$51,1),1))),0),IF($Z178=2,CHOOSE(AA178,0,INDEX('Federal Tax Tables New'!$A$33:$D$40,MATCH(AH178,'Federal Tax Tables New'!$A$33:$A$40,1),1),INDEX('Federal Tax Tables New'!$A$22:$D$29,MATCH(AH178,'Federal Tax Tables New'!$A$22:$A$29,1),1),INDEX('Federal Tax Tables New'!$A$33:$D$40,MATCH(AH178,'Federal Tax Tables New'!$A$33:$A$40,1),1)),0)))</f>
        <v/>
      </c>
      <c r="AJ178" s="51" t="str">
        <f>IF(OR(ISBLANK($A178),$A178=""),"",MAX(IF($Z178=1,CHOOSE(AB178,CHOOSE(AA178,0,INDEX('Federal Tax Tables New'!$F$33:$I$40,MATCH(AH178,'Federal Tax Tables New'!$F$33:$F$40,1),3),INDEX('Federal Tax Tables New'!$F$22:$I$29,MATCH(AH178,'Federal Tax Tables New'!$F$22:$F$29,1),3),INDEX('Federal Tax Tables New'!$F$44:$I$51,MATCH(AH178,'Federal Tax Tables New'!$F$44:$F$51,1),3)),CHOOSE(AA178,0,INDEX('Federal Tax Tables New'!$K$33:$N$40,MATCH(AH178,'Federal Tax Tables New'!$K$33:$K$40,1),3),INDEX('Federal Tax Tables New'!$K$22:$N$29,MATCH(AH178,'Federal Tax Tables New'!$K$22:$K$29,1),3),INDEX('Federal Tax Tables New'!$K$44:$N$51,MATCH(AH178,'Federal Tax Tables New'!$K$44:$K$51,1),3))),0),IF($Z178=2,CHOOSE(AA178,0,INDEX('Federal Tax Tables New'!$A$33:$D$40,MATCH(AH178,'Federal Tax Tables New'!$A$33:$A$40,1),3),INDEX('Federal Tax Tables New'!$A$22:$D$29,MATCH(AH178,'Federal Tax Tables New'!$A$22:$A$29,1),3),INDEX('Federal Tax Tables New'!$A$33:$D$40,MATCH(AH178,'Federal Tax Tables New'!$A$33:$A$40,1),3)),0)))</f>
        <v/>
      </c>
      <c r="AK178" s="79" t="str">
        <f>IF(OR(ISBLANK($A178),$A178=""),"",MAX(IF($Z178=1,CHOOSE(AB178,CHOOSE(AA178,0,INDEX('Federal Tax Tables New'!$F$33:$I$40,MATCH(AH178,'Federal Tax Tables New'!$F$33:$F$40,1),4),INDEX('Federal Tax Tables New'!$F$22:$I$29,MATCH(AH178,'Federal Tax Tables New'!$F$22:$F$29,1),4),INDEX('Federal Tax Tables New'!$F$44:$I$51,MATCH(AH178,'Federal Tax Tables New'!$F$44:$F$51,1),4)),CHOOSE(AA178,0,INDEX('Federal Tax Tables New'!$K$33:$N$40,MATCH(AH178,'Federal Tax Tables New'!$K$33:$K$40,1),4),INDEX('Federal Tax Tables New'!$K$22:$N$29,MATCH(AH178,'Federal Tax Tables New'!$K$22:$K$29,1),4),INDEX('Federal Tax Tables New'!$K$44:$N$51,MATCH(AH178,'Federal Tax Tables New'!$K$44:$K$51,1),4))),0),IF($Z178=2,CHOOSE(AA178,0,INDEX('Federal Tax Tables New'!$A$33:$D$40,MATCH(AH178,'Federal Tax Tables New'!$A$33:$A$40,1),4),INDEX('Federal Tax Tables New'!$A$22:$D$29,MATCH(AH178,'Federal Tax Tables New'!$A$22:$A$29,1),4),INDEX('Federal Tax Tables New'!$A$33:$D$40,MATCH(AH178,'Federal Tax Tables New'!$A$33:$A$40,1),4)),0)))</f>
        <v/>
      </c>
      <c r="AL178" s="51" t="str">
        <f t="shared" si="26"/>
        <v/>
      </c>
      <c r="AM178" s="51" t="str">
        <f>IF(OR(ISBLANK($A178),$A178=""),"",CHOOSE(Z178,INDEX('Employee Register'!Q:Q,MATCH($A178,'Employee Register'!A:A,0))*'Federal Tax Tables New'!$H$5+INDEX('Employee Register'!R:R,MATCH($A178,'Employee Register'!A:A,0))*'Federal Tax Tables New'!$H$6,0))</f>
        <v/>
      </c>
      <c r="AN178" s="51" t="str">
        <f t="shared" si="29"/>
        <v/>
      </c>
      <c r="AO178" s="139" t="str">
        <f>IF(OR(ISBLANK($A178),$A178=""),"",IF(OR(M178=0,AA178=1),0,CHOOSE(Z178,INDEX('Employee Register'!T:T,MATCH($A178,'Employee Register'!A:A,0)),INDEX('Employee Register'!N:N,MATCH($A178,'Employee Register'!A:A,0)))))</f>
        <v/>
      </c>
      <c r="AP178" s="51" t="str">
        <f>IF(OR(ISBLANK($A178),$A178=""),"",CHOOSE(AC178,0,(M178-O178)*Settings!$B$18))</f>
        <v/>
      </c>
      <c r="AQ178" s="84" t="str">
        <f t="shared" si="30"/>
        <v/>
      </c>
      <c r="AS178" s="113"/>
    </row>
    <row r="179" spans="1:45" s="204" customFormat="1" ht="15" customHeight="1" x14ac:dyDescent="0.2">
      <c r="A179" s="82"/>
      <c r="B179" s="50" t="str">
        <f>IF(OR(ISBLANK($A179),$A179=""),"",INDEX('Employee Register'!B:B,MATCH($A179,'Employee Register'!A:A,0),1))</f>
        <v/>
      </c>
      <c r="C179" s="46"/>
      <c r="D179" s="46"/>
      <c r="E179" s="29"/>
      <c r="F179" s="29"/>
      <c r="G179" s="29"/>
      <c r="H179" s="29"/>
      <c r="I179" s="47"/>
      <c r="J179" s="48"/>
      <c r="K179" s="48"/>
      <c r="L179" s="48"/>
      <c r="M179" s="83" t="str">
        <f>IF(OR(ISBLANK($A179),$A179=""),"",SUM($E179:$H179)*INDEX('Employee Register'!G:G,MATCH($A179,'Employee Register'!A:A,0),1)+IF(OR($X179,ISBLANK($X179)),$I179,0)*INDEX('Employee Register'!H:H,MATCH($A179,'Employee Register'!A:A,0),1)+J179)</f>
        <v/>
      </c>
      <c r="N179" s="83" t="str">
        <f>IF(OR(ISBLANK($A179),$A179=""),"",(M179-J179)*INDEX('Employee Register'!U:U,MATCH($A179,'Employee Register'!A:A,0),1))</f>
        <v/>
      </c>
      <c r="O179" s="142" t="str">
        <f>IF(OR(ISBLANK($A179),$A179=""),"",IF(M179=0,0,INDEX('Employee Register'!V:V,MATCH($A179,'Employee Register'!A:A,0),1)))</f>
        <v/>
      </c>
      <c r="P179" s="142" t="str">
        <f>IF(OR(ISBLANK($A179),$A179=""),"",IF(M179=0,0,INDEX('Employee Register'!W:W,MATCH($A179,'Employee Register'!A:A,0),1)+K179))</f>
        <v/>
      </c>
      <c r="Q179" s="83" t="str">
        <f t="shared" si="27"/>
        <v/>
      </c>
      <c r="R179" s="83" t="str">
        <f>IF(OR(ISBLANK($A179),$A179=""),"",INDEX('Employee Register'!Y:Y,MATCH($A179,'Employee Register'!A:A,0))*$Y179)</f>
        <v/>
      </c>
      <c r="S179" s="83" t="str">
        <f>IF(OR(ISBLANK($A179),$A179=""),"",INDEX('Employee Register'!Z:Z,MATCH($A179,'Employee Register'!A:A,0))*$Y179)</f>
        <v/>
      </c>
      <c r="T179" s="83" t="str">
        <f>IF(OR(ISBLANK($A179),$A179=""),"",IF(SUMIF($A$6:$A179,A179,$AP$6:$AP179)&lt;='Federal Tax Tables New'!$N$5,AP179,IF('Federal Tax Tables New'!$N$5-SUMIF($A$6:$A179,A179,$AP$6:$AP179)+AP179&lt;=0,0,'Federal Tax Tables New'!$N$5-SUMIF($A$6:$A179,A179,$AP$6:$AP179)+AP179)))</f>
        <v/>
      </c>
      <c r="U179" s="83" t="str">
        <f>IF(OR(ISBLANK($A179),$A179=""),"",CHOOSE(AC179,0,$M179*Settings!$B$19))</f>
        <v/>
      </c>
      <c r="V179" s="142" t="str">
        <f>IF(OR(ISBLANK($A179),$A179=""),"",IF(M179=0,0,INDEX('Employee Register'!$AA:$AA,MATCH($A179,'Employee Register'!$A:$A,0),1)))</f>
        <v/>
      </c>
      <c r="W179" s="142" t="str">
        <f>IF(OR(ISBLANK($A179),$A179=""),"",IF(M179=0,0,INDEX('Employee Register'!$AB:$AB,MATCH($A179,'Employee Register'!$A:$A,0),1)))</f>
        <v/>
      </c>
      <c r="X179" s="49" t="str">
        <f>IF(OR(ISBLANK($A179),$A179=""),"",INDEX('Employee Register'!I:I,MATCH($A179,'Employee Register'!A:A,0))="No")</f>
        <v/>
      </c>
      <c r="Y179" s="51" t="str">
        <f t="shared" si="25"/>
        <v/>
      </c>
      <c r="Z179" s="49" t="str">
        <f>IF(OR(ISBLANK($A179),$A179=""),"",MATCH(INDEX('Employee Register'!K:K,MATCH($A179,'Employee Register'!A:A,0)),Settings!$A$2:$A$3,0))</f>
        <v/>
      </c>
      <c r="AA179" s="49" t="str">
        <f>IF(OR(ISBLANK($A179),$A179=""),"",CHOOSE(Z179,MATCH(INDEX('Employee Register'!O:O,MATCH($A179,'Employee Register'!A:A,0)),Settings!$A$6:$A$9,0),MATCH(INDEX('Employee Register'!L:L,MATCH($A179,'Employee Register'!A:A,0)),Settings!$A$12:$A$15,0)))</f>
        <v/>
      </c>
      <c r="AB179" s="49" t="str">
        <f>IF(OR(ISBLANK($A179),$A179=""),"",CHOOSE(Z179,MATCH(INDEX('Employee Register'!P:P,MATCH($A179,'Employee Register'!A:A,0)),Settings!$A$22:$A$23,0),0))</f>
        <v/>
      </c>
      <c r="AC179" s="49" t="str">
        <f>IF(OR(ISBLANK($A179),$A179=""),"",MATCH(INDEX('Employee Register'!X:X,MATCH($A179,'Employee Register'!A:A,0)),Settings!$A$26:$A$27,0))</f>
        <v/>
      </c>
      <c r="AD179" s="49" t="str">
        <f>IF(OR(ISBLANK($A179),$A179=""),"",IF(Z179=2,INDEX('Employee Register'!M:M,MATCH($A179,'Employee Register'!A:A,0)),0))</f>
        <v/>
      </c>
      <c r="AE179" s="78" t="str">
        <f>IF(OR(ISBLANK($A179),$A179=""),"",$AD179*INDEX('Federal Tax Tables New'!$B$56:$B$63,MATCH(INDEX('Employee Register'!J:J,MATCH($A179,'Employee Register'!A:A,0)),'Federal Tax Tables New'!$A$56:$A$63,0),1))</f>
        <v/>
      </c>
      <c r="AF179" s="51" t="str">
        <f t="shared" si="28"/>
        <v/>
      </c>
      <c r="AG179" s="49" t="str">
        <f>IF(OR(ISBLANK($A179),$A179=""),"",INDEX('Federal Tax Tables New'!$C$56:$C$63,MATCH(INDEX('Employee Register'!J:J,MATCH($A179,'Employee Register'!A:A,0)),'Federal Tax Tables New'!$A$56:$A$63,0),1))</f>
        <v/>
      </c>
      <c r="AH179" s="139" t="str">
        <f>IF(OR(ISBLANK($A179),$A179=""),"",IF(AF179&lt;CHOOSE(Z179,INDEX('Employee Register'!S:S,MATCH($A179,'Employee Register'!A:A,0)),0),0,AF179*AG179-CHOOSE(Z179,INDEX('Employee Register'!S:S,MATCH($A179,'Employee Register'!A:A,0))*AG179,0)))</f>
        <v/>
      </c>
      <c r="AI179" s="51" t="str">
        <f>IF(OR(ISBLANK($A179),$A179=""),"",MAX(IF($Z179=1,CHOOSE(AB179,CHOOSE(AA179,0,INDEX('Federal Tax Tables New'!$F$33:$I$40,MATCH(AH179,'Federal Tax Tables New'!$F$33:$F$40,1),1),INDEX('Federal Tax Tables New'!$F$22:$I$29,MATCH(AH179,'Federal Tax Tables New'!$F$22:$F$29,1),1),INDEX('Federal Tax Tables New'!$F$44:$I$51,MATCH(AH179,'Federal Tax Tables New'!$F$44:$F$51,1),1)),CHOOSE(AA179,0,INDEX('Federal Tax Tables New'!$K$33:$N$40,MATCH(AH179,'Federal Tax Tables New'!$K$33:$K$40,1),1),INDEX('Federal Tax Tables New'!$K$22:$N$29,MATCH(AH179,'Federal Tax Tables New'!$K$22:$K$29,1),1),INDEX('Federal Tax Tables New'!$K$44:$N$51,MATCH(AH179,'Federal Tax Tables New'!$K$44:$K$51,1),1))),0),IF($Z179=2,CHOOSE(AA179,0,INDEX('Federal Tax Tables New'!$A$33:$D$40,MATCH(AH179,'Federal Tax Tables New'!$A$33:$A$40,1),1),INDEX('Federal Tax Tables New'!$A$22:$D$29,MATCH(AH179,'Federal Tax Tables New'!$A$22:$A$29,1),1),INDEX('Federal Tax Tables New'!$A$33:$D$40,MATCH(AH179,'Federal Tax Tables New'!$A$33:$A$40,1),1)),0)))</f>
        <v/>
      </c>
      <c r="AJ179" s="51" t="str">
        <f>IF(OR(ISBLANK($A179),$A179=""),"",MAX(IF($Z179=1,CHOOSE(AB179,CHOOSE(AA179,0,INDEX('Federal Tax Tables New'!$F$33:$I$40,MATCH(AH179,'Federal Tax Tables New'!$F$33:$F$40,1),3),INDEX('Federal Tax Tables New'!$F$22:$I$29,MATCH(AH179,'Federal Tax Tables New'!$F$22:$F$29,1),3),INDEX('Federal Tax Tables New'!$F$44:$I$51,MATCH(AH179,'Federal Tax Tables New'!$F$44:$F$51,1),3)),CHOOSE(AA179,0,INDEX('Federal Tax Tables New'!$K$33:$N$40,MATCH(AH179,'Federal Tax Tables New'!$K$33:$K$40,1),3),INDEX('Federal Tax Tables New'!$K$22:$N$29,MATCH(AH179,'Federal Tax Tables New'!$K$22:$K$29,1),3),INDEX('Federal Tax Tables New'!$K$44:$N$51,MATCH(AH179,'Federal Tax Tables New'!$K$44:$K$51,1),3))),0),IF($Z179=2,CHOOSE(AA179,0,INDEX('Federal Tax Tables New'!$A$33:$D$40,MATCH(AH179,'Federal Tax Tables New'!$A$33:$A$40,1),3),INDEX('Federal Tax Tables New'!$A$22:$D$29,MATCH(AH179,'Federal Tax Tables New'!$A$22:$A$29,1),3),INDEX('Federal Tax Tables New'!$A$33:$D$40,MATCH(AH179,'Federal Tax Tables New'!$A$33:$A$40,1),3)),0)))</f>
        <v/>
      </c>
      <c r="AK179" s="79" t="str">
        <f>IF(OR(ISBLANK($A179),$A179=""),"",MAX(IF($Z179=1,CHOOSE(AB179,CHOOSE(AA179,0,INDEX('Federal Tax Tables New'!$F$33:$I$40,MATCH(AH179,'Federal Tax Tables New'!$F$33:$F$40,1),4),INDEX('Federal Tax Tables New'!$F$22:$I$29,MATCH(AH179,'Federal Tax Tables New'!$F$22:$F$29,1),4),INDEX('Federal Tax Tables New'!$F$44:$I$51,MATCH(AH179,'Federal Tax Tables New'!$F$44:$F$51,1),4)),CHOOSE(AA179,0,INDEX('Federal Tax Tables New'!$K$33:$N$40,MATCH(AH179,'Federal Tax Tables New'!$K$33:$K$40,1),4),INDEX('Federal Tax Tables New'!$K$22:$N$29,MATCH(AH179,'Federal Tax Tables New'!$K$22:$K$29,1),4),INDEX('Federal Tax Tables New'!$K$44:$N$51,MATCH(AH179,'Federal Tax Tables New'!$K$44:$K$51,1),4))),0),IF($Z179=2,CHOOSE(AA179,0,INDEX('Federal Tax Tables New'!$A$33:$D$40,MATCH(AH179,'Federal Tax Tables New'!$A$33:$A$40,1),4),INDEX('Federal Tax Tables New'!$A$22:$D$29,MATCH(AH179,'Federal Tax Tables New'!$A$22:$A$29,1),4),INDEX('Federal Tax Tables New'!$A$33:$D$40,MATCH(AH179,'Federal Tax Tables New'!$A$33:$A$40,1),4)),0)))</f>
        <v/>
      </c>
      <c r="AL179" s="51" t="str">
        <f t="shared" si="26"/>
        <v/>
      </c>
      <c r="AM179" s="51" t="str">
        <f>IF(OR(ISBLANK($A179),$A179=""),"",CHOOSE(Z179,INDEX('Employee Register'!Q:Q,MATCH($A179,'Employee Register'!A:A,0))*'Federal Tax Tables New'!$H$5+INDEX('Employee Register'!R:R,MATCH($A179,'Employee Register'!A:A,0))*'Federal Tax Tables New'!$H$6,0))</f>
        <v/>
      </c>
      <c r="AN179" s="51" t="str">
        <f t="shared" si="29"/>
        <v/>
      </c>
      <c r="AO179" s="139" t="str">
        <f>IF(OR(ISBLANK($A179),$A179=""),"",IF(OR(M179=0,AA179=1),0,CHOOSE(Z179,INDEX('Employee Register'!T:T,MATCH($A179,'Employee Register'!A:A,0)),INDEX('Employee Register'!N:N,MATCH($A179,'Employee Register'!A:A,0)))))</f>
        <v/>
      </c>
      <c r="AP179" s="51" t="str">
        <f>IF(OR(ISBLANK($A179),$A179=""),"",CHOOSE(AC179,0,(M179-O179)*Settings!$B$18))</f>
        <v/>
      </c>
      <c r="AQ179" s="84" t="str">
        <f t="shared" si="30"/>
        <v/>
      </c>
      <c r="AS179" s="113"/>
    </row>
    <row r="180" spans="1:45" s="204" customFormat="1" ht="15" customHeight="1" x14ac:dyDescent="0.2">
      <c r="A180" s="82"/>
      <c r="B180" s="50" t="str">
        <f>IF(OR(ISBLANK($A180),$A180=""),"",INDEX('Employee Register'!B:B,MATCH($A180,'Employee Register'!A:A,0),1))</f>
        <v/>
      </c>
      <c r="C180" s="46"/>
      <c r="D180" s="46"/>
      <c r="E180" s="29"/>
      <c r="F180" s="29"/>
      <c r="G180" s="29"/>
      <c r="H180" s="29"/>
      <c r="I180" s="47"/>
      <c r="J180" s="48"/>
      <c r="K180" s="48"/>
      <c r="L180" s="48"/>
      <c r="M180" s="83" t="str">
        <f>IF(OR(ISBLANK($A180),$A180=""),"",SUM($E180:$H180)*INDEX('Employee Register'!G:G,MATCH($A180,'Employee Register'!A:A,0),1)+IF(OR($X180,ISBLANK($X180)),$I180,0)*INDEX('Employee Register'!H:H,MATCH($A180,'Employee Register'!A:A,0),1)+J180)</f>
        <v/>
      </c>
      <c r="N180" s="83" t="str">
        <f>IF(OR(ISBLANK($A180),$A180=""),"",(M180-J180)*INDEX('Employee Register'!U:U,MATCH($A180,'Employee Register'!A:A,0),1))</f>
        <v/>
      </c>
      <c r="O180" s="142" t="str">
        <f>IF(OR(ISBLANK($A180),$A180=""),"",IF(M180=0,0,INDEX('Employee Register'!V:V,MATCH($A180,'Employee Register'!A:A,0),1)))</f>
        <v/>
      </c>
      <c r="P180" s="142" t="str">
        <f>IF(OR(ISBLANK($A180),$A180=""),"",IF(M180=0,0,INDEX('Employee Register'!W:W,MATCH($A180,'Employee Register'!A:A,0),1)+K180))</f>
        <v/>
      </c>
      <c r="Q180" s="83" t="str">
        <f t="shared" si="27"/>
        <v/>
      </c>
      <c r="R180" s="83" t="str">
        <f>IF(OR(ISBLANK($A180),$A180=""),"",INDEX('Employee Register'!Y:Y,MATCH($A180,'Employee Register'!A:A,0))*$Y180)</f>
        <v/>
      </c>
      <c r="S180" s="83" t="str">
        <f>IF(OR(ISBLANK($A180),$A180=""),"",INDEX('Employee Register'!Z:Z,MATCH($A180,'Employee Register'!A:A,0))*$Y180)</f>
        <v/>
      </c>
      <c r="T180" s="83" t="str">
        <f>IF(OR(ISBLANK($A180),$A180=""),"",IF(SUMIF($A$6:$A180,A180,$AP$6:$AP180)&lt;='Federal Tax Tables New'!$N$5,AP180,IF('Federal Tax Tables New'!$N$5-SUMIF($A$6:$A180,A180,$AP$6:$AP180)+AP180&lt;=0,0,'Federal Tax Tables New'!$N$5-SUMIF($A$6:$A180,A180,$AP$6:$AP180)+AP180)))</f>
        <v/>
      </c>
      <c r="U180" s="83" t="str">
        <f>IF(OR(ISBLANK($A180),$A180=""),"",CHOOSE(AC180,0,$M180*Settings!$B$19))</f>
        <v/>
      </c>
      <c r="V180" s="142" t="str">
        <f>IF(OR(ISBLANK($A180),$A180=""),"",IF(M180=0,0,INDEX('Employee Register'!$AA:$AA,MATCH($A180,'Employee Register'!$A:$A,0),1)))</f>
        <v/>
      </c>
      <c r="W180" s="142" t="str">
        <f>IF(OR(ISBLANK($A180),$A180=""),"",IF(M180=0,0,INDEX('Employee Register'!$AB:$AB,MATCH($A180,'Employee Register'!$A:$A,0),1)))</f>
        <v/>
      </c>
      <c r="X180" s="49" t="str">
        <f>IF(OR(ISBLANK($A180),$A180=""),"",INDEX('Employee Register'!I:I,MATCH($A180,'Employee Register'!A:A,0))="No")</f>
        <v/>
      </c>
      <c r="Y180" s="51" t="str">
        <f t="shared" si="25"/>
        <v/>
      </c>
      <c r="Z180" s="49" t="str">
        <f>IF(OR(ISBLANK($A180),$A180=""),"",MATCH(INDEX('Employee Register'!K:K,MATCH($A180,'Employee Register'!A:A,0)),Settings!$A$2:$A$3,0))</f>
        <v/>
      </c>
      <c r="AA180" s="49" t="str">
        <f>IF(OR(ISBLANK($A180),$A180=""),"",CHOOSE(Z180,MATCH(INDEX('Employee Register'!O:O,MATCH($A180,'Employee Register'!A:A,0)),Settings!$A$6:$A$9,0),MATCH(INDEX('Employee Register'!L:L,MATCH($A180,'Employee Register'!A:A,0)),Settings!$A$12:$A$15,0)))</f>
        <v/>
      </c>
      <c r="AB180" s="49" t="str">
        <f>IF(OR(ISBLANK($A180),$A180=""),"",CHOOSE(Z180,MATCH(INDEX('Employee Register'!P:P,MATCH($A180,'Employee Register'!A:A,0)),Settings!$A$22:$A$23,0),0))</f>
        <v/>
      </c>
      <c r="AC180" s="49" t="str">
        <f>IF(OR(ISBLANK($A180),$A180=""),"",MATCH(INDEX('Employee Register'!X:X,MATCH($A180,'Employee Register'!A:A,0)),Settings!$A$26:$A$27,0))</f>
        <v/>
      </c>
      <c r="AD180" s="49" t="str">
        <f>IF(OR(ISBLANK($A180),$A180=""),"",IF(Z180=2,INDEX('Employee Register'!M:M,MATCH($A180,'Employee Register'!A:A,0)),0))</f>
        <v/>
      </c>
      <c r="AE180" s="78" t="str">
        <f>IF(OR(ISBLANK($A180),$A180=""),"",$AD180*INDEX('Federal Tax Tables New'!$B$56:$B$63,MATCH(INDEX('Employee Register'!J:J,MATCH($A180,'Employee Register'!A:A,0)),'Federal Tax Tables New'!$A$56:$A$63,0),1))</f>
        <v/>
      </c>
      <c r="AF180" s="51" t="str">
        <f t="shared" si="28"/>
        <v/>
      </c>
      <c r="AG180" s="49" t="str">
        <f>IF(OR(ISBLANK($A180),$A180=""),"",INDEX('Federal Tax Tables New'!$C$56:$C$63,MATCH(INDEX('Employee Register'!J:J,MATCH($A180,'Employee Register'!A:A,0)),'Federal Tax Tables New'!$A$56:$A$63,0),1))</f>
        <v/>
      </c>
      <c r="AH180" s="139" t="str">
        <f>IF(OR(ISBLANK($A180),$A180=""),"",IF(AF180&lt;CHOOSE(Z180,INDEX('Employee Register'!S:S,MATCH($A180,'Employee Register'!A:A,0)),0),0,AF180*AG180-CHOOSE(Z180,INDEX('Employee Register'!S:S,MATCH($A180,'Employee Register'!A:A,0))*AG180,0)))</f>
        <v/>
      </c>
      <c r="AI180" s="51" t="str">
        <f>IF(OR(ISBLANK($A180),$A180=""),"",MAX(IF($Z180=1,CHOOSE(AB180,CHOOSE(AA180,0,INDEX('Federal Tax Tables New'!$F$33:$I$40,MATCH(AH180,'Federal Tax Tables New'!$F$33:$F$40,1),1),INDEX('Federal Tax Tables New'!$F$22:$I$29,MATCH(AH180,'Federal Tax Tables New'!$F$22:$F$29,1),1),INDEX('Federal Tax Tables New'!$F$44:$I$51,MATCH(AH180,'Federal Tax Tables New'!$F$44:$F$51,1),1)),CHOOSE(AA180,0,INDEX('Federal Tax Tables New'!$K$33:$N$40,MATCH(AH180,'Federal Tax Tables New'!$K$33:$K$40,1),1),INDEX('Federal Tax Tables New'!$K$22:$N$29,MATCH(AH180,'Federal Tax Tables New'!$K$22:$K$29,1),1),INDEX('Federal Tax Tables New'!$K$44:$N$51,MATCH(AH180,'Federal Tax Tables New'!$K$44:$K$51,1),1))),0),IF($Z180=2,CHOOSE(AA180,0,INDEX('Federal Tax Tables New'!$A$33:$D$40,MATCH(AH180,'Federal Tax Tables New'!$A$33:$A$40,1),1),INDEX('Federal Tax Tables New'!$A$22:$D$29,MATCH(AH180,'Federal Tax Tables New'!$A$22:$A$29,1),1),INDEX('Federal Tax Tables New'!$A$33:$D$40,MATCH(AH180,'Federal Tax Tables New'!$A$33:$A$40,1),1)),0)))</f>
        <v/>
      </c>
      <c r="AJ180" s="51" t="str">
        <f>IF(OR(ISBLANK($A180),$A180=""),"",MAX(IF($Z180=1,CHOOSE(AB180,CHOOSE(AA180,0,INDEX('Federal Tax Tables New'!$F$33:$I$40,MATCH(AH180,'Federal Tax Tables New'!$F$33:$F$40,1),3),INDEX('Federal Tax Tables New'!$F$22:$I$29,MATCH(AH180,'Federal Tax Tables New'!$F$22:$F$29,1),3),INDEX('Federal Tax Tables New'!$F$44:$I$51,MATCH(AH180,'Federal Tax Tables New'!$F$44:$F$51,1),3)),CHOOSE(AA180,0,INDEX('Federal Tax Tables New'!$K$33:$N$40,MATCH(AH180,'Federal Tax Tables New'!$K$33:$K$40,1),3),INDEX('Federal Tax Tables New'!$K$22:$N$29,MATCH(AH180,'Federal Tax Tables New'!$K$22:$K$29,1),3),INDEX('Federal Tax Tables New'!$K$44:$N$51,MATCH(AH180,'Federal Tax Tables New'!$K$44:$K$51,1),3))),0),IF($Z180=2,CHOOSE(AA180,0,INDEX('Federal Tax Tables New'!$A$33:$D$40,MATCH(AH180,'Federal Tax Tables New'!$A$33:$A$40,1),3),INDEX('Federal Tax Tables New'!$A$22:$D$29,MATCH(AH180,'Federal Tax Tables New'!$A$22:$A$29,1),3),INDEX('Federal Tax Tables New'!$A$33:$D$40,MATCH(AH180,'Federal Tax Tables New'!$A$33:$A$40,1),3)),0)))</f>
        <v/>
      </c>
      <c r="AK180" s="79" t="str">
        <f>IF(OR(ISBLANK($A180),$A180=""),"",MAX(IF($Z180=1,CHOOSE(AB180,CHOOSE(AA180,0,INDEX('Federal Tax Tables New'!$F$33:$I$40,MATCH(AH180,'Federal Tax Tables New'!$F$33:$F$40,1),4),INDEX('Federal Tax Tables New'!$F$22:$I$29,MATCH(AH180,'Federal Tax Tables New'!$F$22:$F$29,1),4),INDEX('Federal Tax Tables New'!$F$44:$I$51,MATCH(AH180,'Federal Tax Tables New'!$F$44:$F$51,1),4)),CHOOSE(AA180,0,INDEX('Federal Tax Tables New'!$K$33:$N$40,MATCH(AH180,'Federal Tax Tables New'!$K$33:$K$40,1),4),INDEX('Federal Tax Tables New'!$K$22:$N$29,MATCH(AH180,'Federal Tax Tables New'!$K$22:$K$29,1),4),INDEX('Federal Tax Tables New'!$K$44:$N$51,MATCH(AH180,'Federal Tax Tables New'!$K$44:$K$51,1),4))),0),IF($Z180=2,CHOOSE(AA180,0,INDEX('Federal Tax Tables New'!$A$33:$D$40,MATCH(AH180,'Federal Tax Tables New'!$A$33:$A$40,1),4),INDEX('Federal Tax Tables New'!$A$22:$D$29,MATCH(AH180,'Federal Tax Tables New'!$A$22:$A$29,1),4),INDEX('Federal Tax Tables New'!$A$33:$D$40,MATCH(AH180,'Federal Tax Tables New'!$A$33:$A$40,1),4)),0)))</f>
        <v/>
      </c>
      <c r="AL180" s="51" t="str">
        <f t="shared" si="26"/>
        <v/>
      </c>
      <c r="AM180" s="51" t="str">
        <f>IF(OR(ISBLANK($A180),$A180=""),"",CHOOSE(Z180,INDEX('Employee Register'!Q:Q,MATCH($A180,'Employee Register'!A:A,0))*'Federal Tax Tables New'!$H$5+INDEX('Employee Register'!R:R,MATCH($A180,'Employee Register'!A:A,0))*'Federal Tax Tables New'!$H$6,0))</f>
        <v/>
      </c>
      <c r="AN180" s="51" t="str">
        <f t="shared" si="29"/>
        <v/>
      </c>
      <c r="AO180" s="139" t="str">
        <f>IF(OR(ISBLANK($A180),$A180=""),"",IF(OR(M180=0,AA180=1),0,CHOOSE(Z180,INDEX('Employee Register'!T:T,MATCH($A180,'Employee Register'!A:A,0)),INDEX('Employee Register'!N:N,MATCH($A180,'Employee Register'!A:A,0)))))</f>
        <v/>
      </c>
      <c r="AP180" s="51" t="str">
        <f>IF(OR(ISBLANK($A180),$A180=""),"",CHOOSE(AC180,0,(M180-O180)*Settings!$B$18))</f>
        <v/>
      </c>
      <c r="AQ180" s="84" t="str">
        <f t="shared" si="30"/>
        <v/>
      </c>
      <c r="AS180" s="113"/>
    </row>
    <row r="181" spans="1:45" s="204" customFormat="1" ht="15" customHeight="1" x14ac:dyDescent="0.2">
      <c r="A181" s="82"/>
      <c r="B181" s="50" t="str">
        <f>IF(OR(ISBLANK($A181),$A181=""),"",INDEX('Employee Register'!B:B,MATCH($A181,'Employee Register'!A:A,0),1))</f>
        <v/>
      </c>
      <c r="C181" s="46"/>
      <c r="D181" s="46"/>
      <c r="E181" s="29"/>
      <c r="F181" s="29"/>
      <c r="G181" s="29"/>
      <c r="H181" s="29"/>
      <c r="I181" s="47"/>
      <c r="J181" s="48"/>
      <c r="K181" s="48"/>
      <c r="L181" s="48"/>
      <c r="M181" s="83" t="str">
        <f>IF(OR(ISBLANK($A181),$A181=""),"",SUM($E181:$H181)*INDEX('Employee Register'!G:G,MATCH($A181,'Employee Register'!A:A,0),1)+IF(OR($X181,ISBLANK($X181)),$I181,0)*INDEX('Employee Register'!H:H,MATCH($A181,'Employee Register'!A:A,0),1)+J181)</f>
        <v/>
      </c>
      <c r="N181" s="83" t="str">
        <f>IF(OR(ISBLANK($A181),$A181=""),"",(M181-J181)*INDEX('Employee Register'!U:U,MATCH($A181,'Employee Register'!A:A,0),1))</f>
        <v/>
      </c>
      <c r="O181" s="142" t="str">
        <f>IF(OR(ISBLANK($A181),$A181=""),"",IF(M181=0,0,INDEX('Employee Register'!V:V,MATCH($A181,'Employee Register'!A:A,0),1)))</f>
        <v/>
      </c>
      <c r="P181" s="142" t="str">
        <f>IF(OR(ISBLANK($A181),$A181=""),"",IF(M181=0,0,INDEX('Employee Register'!W:W,MATCH($A181,'Employee Register'!A:A,0),1)+K181))</f>
        <v/>
      </c>
      <c r="Q181" s="83" t="str">
        <f t="shared" si="27"/>
        <v/>
      </c>
      <c r="R181" s="83" t="str">
        <f>IF(OR(ISBLANK($A181),$A181=""),"",INDEX('Employee Register'!Y:Y,MATCH($A181,'Employee Register'!A:A,0))*$Y181)</f>
        <v/>
      </c>
      <c r="S181" s="83" t="str">
        <f>IF(OR(ISBLANK($A181),$A181=""),"",INDEX('Employee Register'!Z:Z,MATCH($A181,'Employee Register'!A:A,0))*$Y181)</f>
        <v/>
      </c>
      <c r="T181" s="83" t="str">
        <f>IF(OR(ISBLANK($A181),$A181=""),"",IF(SUMIF($A$6:$A181,A181,$AP$6:$AP181)&lt;='Federal Tax Tables New'!$N$5,AP181,IF('Federal Tax Tables New'!$N$5-SUMIF($A$6:$A181,A181,$AP$6:$AP181)+AP181&lt;=0,0,'Federal Tax Tables New'!$N$5-SUMIF($A$6:$A181,A181,$AP$6:$AP181)+AP181)))</f>
        <v/>
      </c>
      <c r="U181" s="83" t="str">
        <f>IF(OR(ISBLANK($A181),$A181=""),"",CHOOSE(AC181,0,$M181*Settings!$B$19))</f>
        <v/>
      </c>
      <c r="V181" s="142" t="str">
        <f>IF(OR(ISBLANK($A181),$A181=""),"",IF(M181=0,0,INDEX('Employee Register'!$AA:$AA,MATCH($A181,'Employee Register'!$A:$A,0),1)))</f>
        <v/>
      </c>
      <c r="W181" s="142" t="str">
        <f>IF(OR(ISBLANK($A181),$A181=""),"",IF(M181=0,0,INDEX('Employee Register'!$AB:$AB,MATCH($A181,'Employee Register'!$A:$A,0),1)))</f>
        <v/>
      </c>
      <c r="X181" s="49" t="str">
        <f>IF(OR(ISBLANK($A181),$A181=""),"",INDEX('Employee Register'!I:I,MATCH($A181,'Employee Register'!A:A,0))="No")</f>
        <v/>
      </c>
      <c r="Y181" s="51" t="str">
        <f t="shared" si="25"/>
        <v/>
      </c>
      <c r="Z181" s="49" t="str">
        <f>IF(OR(ISBLANK($A181),$A181=""),"",MATCH(INDEX('Employee Register'!K:K,MATCH($A181,'Employee Register'!A:A,0)),Settings!$A$2:$A$3,0))</f>
        <v/>
      </c>
      <c r="AA181" s="49" t="str">
        <f>IF(OR(ISBLANK($A181),$A181=""),"",CHOOSE(Z181,MATCH(INDEX('Employee Register'!O:O,MATCH($A181,'Employee Register'!A:A,0)),Settings!$A$6:$A$9,0),MATCH(INDEX('Employee Register'!L:L,MATCH($A181,'Employee Register'!A:A,0)),Settings!$A$12:$A$15,0)))</f>
        <v/>
      </c>
      <c r="AB181" s="49" t="str">
        <f>IF(OR(ISBLANK($A181),$A181=""),"",CHOOSE(Z181,MATCH(INDEX('Employee Register'!P:P,MATCH($A181,'Employee Register'!A:A,0)),Settings!$A$22:$A$23,0),0))</f>
        <v/>
      </c>
      <c r="AC181" s="49" t="str">
        <f>IF(OR(ISBLANK($A181),$A181=""),"",MATCH(INDEX('Employee Register'!X:X,MATCH($A181,'Employee Register'!A:A,0)),Settings!$A$26:$A$27,0))</f>
        <v/>
      </c>
      <c r="AD181" s="49" t="str">
        <f>IF(OR(ISBLANK($A181),$A181=""),"",IF(Z181=2,INDEX('Employee Register'!M:M,MATCH($A181,'Employee Register'!A:A,0)),0))</f>
        <v/>
      </c>
      <c r="AE181" s="78" t="str">
        <f>IF(OR(ISBLANK($A181),$A181=""),"",$AD181*INDEX('Federal Tax Tables New'!$B$56:$B$63,MATCH(INDEX('Employee Register'!J:J,MATCH($A181,'Employee Register'!A:A,0)),'Federal Tax Tables New'!$A$56:$A$63,0),1))</f>
        <v/>
      </c>
      <c r="AF181" s="51" t="str">
        <f t="shared" si="28"/>
        <v/>
      </c>
      <c r="AG181" s="49" t="str">
        <f>IF(OR(ISBLANK($A181),$A181=""),"",INDEX('Federal Tax Tables New'!$C$56:$C$63,MATCH(INDEX('Employee Register'!J:J,MATCH($A181,'Employee Register'!A:A,0)),'Federal Tax Tables New'!$A$56:$A$63,0),1))</f>
        <v/>
      </c>
      <c r="AH181" s="139" t="str">
        <f>IF(OR(ISBLANK($A181),$A181=""),"",IF(AF181&lt;CHOOSE(Z181,INDEX('Employee Register'!S:S,MATCH($A181,'Employee Register'!A:A,0)),0),0,AF181*AG181-CHOOSE(Z181,INDEX('Employee Register'!S:S,MATCH($A181,'Employee Register'!A:A,0))*AG181,0)))</f>
        <v/>
      </c>
      <c r="AI181" s="51" t="str">
        <f>IF(OR(ISBLANK($A181),$A181=""),"",MAX(IF($Z181=1,CHOOSE(AB181,CHOOSE(AA181,0,INDEX('Federal Tax Tables New'!$F$33:$I$40,MATCH(AH181,'Federal Tax Tables New'!$F$33:$F$40,1),1),INDEX('Federal Tax Tables New'!$F$22:$I$29,MATCH(AH181,'Federal Tax Tables New'!$F$22:$F$29,1),1),INDEX('Federal Tax Tables New'!$F$44:$I$51,MATCH(AH181,'Federal Tax Tables New'!$F$44:$F$51,1),1)),CHOOSE(AA181,0,INDEX('Federal Tax Tables New'!$K$33:$N$40,MATCH(AH181,'Federal Tax Tables New'!$K$33:$K$40,1),1),INDEX('Federal Tax Tables New'!$K$22:$N$29,MATCH(AH181,'Federal Tax Tables New'!$K$22:$K$29,1),1),INDEX('Federal Tax Tables New'!$K$44:$N$51,MATCH(AH181,'Federal Tax Tables New'!$K$44:$K$51,1),1))),0),IF($Z181=2,CHOOSE(AA181,0,INDEX('Federal Tax Tables New'!$A$33:$D$40,MATCH(AH181,'Federal Tax Tables New'!$A$33:$A$40,1),1),INDEX('Federal Tax Tables New'!$A$22:$D$29,MATCH(AH181,'Federal Tax Tables New'!$A$22:$A$29,1),1),INDEX('Federal Tax Tables New'!$A$33:$D$40,MATCH(AH181,'Federal Tax Tables New'!$A$33:$A$40,1),1)),0)))</f>
        <v/>
      </c>
      <c r="AJ181" s="51" t="str">
        <f>IF(OR(ISBLANK($A181),$A181=""),"",MAX(IF($Z181=1,CHOOSE(AB181,CHOOSE(AA181,0,INDEX('Federal Tax Tables New'!$F$33:$I$40,MATCH(AH181,'Federal Tax Tables New'!$F$33:$F$40,1),3),INDEX('Federal Tax Tables New'!$F$22:$I$29,MATCH(AH181,'Federal Tax Tables New'!$F$22:$F$29,1),3),INDEX('Federal Tax Tables New'!$F$44:$I$51,MATCH(AH181,'Federal Tax Tables New'!$F$44:$F$51,1),3)),CHOOSE(AA181,0,INDEX('Federal Tax Tables New'!$K$33:$N$40,MATCH(AH181,'Federal Tax Tables New'!$K$33:$K$40,1),3),INDEX('Federal Tax Tables New'!$K$22:$N$29,MATCH(AH181,'Federal Tax Tables New'!$K$22:$K$29,1),3),INDEX('Federal Tax Tables New'!$K$44:$N$51,MATCH(AH181,'Federal Tax Tables New'!$K$44:$K$51,1),3))),0),IF($Z181=2,CHOOSE(AA181,0,INDEX('Federal Tax Tables New'!$A$33:$D$40,MATCH(AH181,'Federal Tax Tables New'!$A$33:$A$40,1),3),INDEX('Federal Tax Tables New'!$A$22:$D$29,MATCH(AH181,'Federal Tax Tables New'!$A$22:$A$29,1),3),INDEX('Federal Tax Tables New'!$A$33:$D$40,MATCH(AH181,'Federal Tax Tables New'!$A$33:$A$40,1),3)),0)))</f>
        <v/>
      </c>
      <c r="AK181" s="79" t="str">
        <f>IF(OR(ISBLANK($A181),$A181=""),"",MAX(IF($Z181=1,CHOOSE(AB181,CHOOSE(AA181,0,INDEX('Federal Tax Tables New'!$F$33:$I$40,MATCH(AH181,'Federal Tax Tables New'!$F$33:$F$40,1),4),INDEX('Federal Tax Tables New'!$F$22:$I$29,MATCH(AH181,'Federal Tax Tables New'!$F$22:$F$29,1),4),INDEX('Federal Tax Tables New'!$F$44:$I$51,MATCH(AH181,'Federal Tax Tables New'!$F$44:$F$51,1),4)),CHOOSE(AA181,0,INDEX('Federal Tax Tables New'!$K$33:$N$40,MATCH(AH181,'Federal Tax Tables New'!$K$33:$K$40,1),4),INDEX('Federal Tax Tables New'!$K$22:$N$29,MATCH(AH181,'Federal Tax Tables New'!$K$22:$K$29,1),4),INDEX('Federal Tax Tables New'!$K$44:$N$51,MATCH(AH181,'Federal Tax Tables New'!$K$44:$K$51,1),4))),0),IF($Z181=2,CHOOSE(AA181,0,INDEX('Federal Tax Tables New'!$A$33:$D$40,MATCH(AH181,'Federal Tax Tables New'!$A$33:$A$40,1),4),INDEX('Federal Tax Tables New'!$A$22:$D$29,MATCH(AH181,'Federal Tax Tables New'!$A$22:$A$29,1),4),INDEX('Federal Tax Tables New'!$A$33:$D$40,MATCH(AH181,'Federal Tax Tables New'!$A$33:$A$40,1),4)),0)))</f>
        <v/>
      </c>
      <c r="AL181" s="51" t="str">
        <f t="shared" si="26"/>
        <v/>
      </c>
      <c r="AM181" s="51" t="str">
        <f>IF(OR(ISBLANK($A181),$A181=""),"",CHOOSE(Z181,INDEX('Employee Register'!Q:Q,MATCH($A181,'Employee Register'!A:A,0))*'Federal Tax Tables New'!$H$5+INDEX('Employee Register'!R:R,MATCH($A181,'Employee Register'!A:A,0))*'Federal Tax Tables New'!$H$6,0))</f>
        <v/>
      </c>
      <c r="AN181" s="51" t="str">
        <f t="shared" si="29"/>
        <v/>
      </c>
      <c r="AO181" s="139" t="str">
        <f>IF(OR(ISBLANK($A181),$A181=""),"",IF(OR(M181=0,AA181=1),0,CHOOSE(Z181,INDEX('Employee Register'!T:T,MATCH($A181,'Employee Register'!A:A,0)),INDEX('Employee Register'!N:N,MATCH($A181,'Employee Register'!A:A,0)))))</f>
        <v/>
      </c>
      <c r="AP181" s="51" t="str">
        <f>IF(OR(ISBLANK($A181),$A181=""),"",CHOOSE(AC181,0,(M181-O181)*Settings!$B$18))</f>
        <v/>
      </c>
      <c r="AQ181" s="84" t="str">
        <f t="shared" si="30"/>
        <v/>
      </c>
      <c r="AS181" s="113"/>
    </row>
    <row r="182" spans="1:45" s="204" customFormat="1" ht="15" customHeight="1" x14ac:dyDescent="0.2">
      <c r="A182" s="82"/>
      <c r="B182" s="50" t="str">
        <f>IF(OR(ISBLANK($A182),$A182=""),"",INDEX('Employee Register'!B:B,MATCH($A182,'Employee Register'!A:A,0),1))</f>
        <v/>
      </c>
      <c r="C182" s="46"/>
      <c r="D182" s="46"/>
      <c r="E182" s="29"/>
      <c r="F182" s="29"/>
      <c r="G182" s="29"/>
      <c r="H182" s="29"/>
      <c r="I182" s="47"/>
      <c r="J182" s="48"/>
      <c r="K182" s="48"/>
      <c r="L182" s="48"/>
      <c r="M182" s="83" t="str">
        <f>IF(OR(ISBLANK($A182),$A182=""),"",SUM($E182:$H182)*INDEX('Employee Register'!G:G,MATCH($A182,'Employee Register'!A:A,0),1)+IF(OR($X182,ISBLANK($X182)),$I182,0)*INDEX('Employee Register'!H:H,MATCH($A182,'Employee Register'!A:A,0),1)+J182)</f>
        <v/>
      </c>
      <c r="N182" s="83" t="str">
        <f>IF(OR(ISBLANK($A182),$A182=""),"",(M182-J182)*INDEX('Employee Register'!U:U,MATCH($A182,'Employee Register'!A:A,0),1))</f>
        <v/>
      </c>
      <c r="O182" s="142" t="str">
        <f>IF(OR(ISBLANK($A182),$A182=""),"",IF(M182=0,0,INDEX('Employee Register'!V:V,MATCH($A182,'Employee Register'!A:A,0),1)))</f>
        <v/>
      </c>
      <c r="P182" s="142" t="str">
        <f>IF(OR(ISBLANK($A182),$A182=""),"",IF(M182=0,0,INDEX('Employee Register'!W:W,MATCH($A182,'Employee Register'!A:A,0),1)+K182))</f>
        <v/>
      </c>
      <c r="Q182" s="83" t="str">
        <f t="shared" si="27"/>
        <v/>
      </c>
      <c r="R182" s="83" t="str">
        <f>IF(OR(ISBLANK($A182),$A182=""),"",INDEX('Employee Register'!Y:Y,MATCH($A182,'Employee Register'!A:A,0))*$Y182)</f>
        <v/>
      </c>
      <c r="S182" s="83" t="str">
        <f>IF(OR(ISBLANK($A182),$A182=""),"",INDEX('Employee Register'!Z:Z,MATCH($A182,'Employee Register'!A:A,0))*$Y182)</f>
        <v/>
      </c>
      <c r="T182" s="83" t="str">
        <f>IF(OR(ISBLANK($A182),$A182=""),"",IF(SUMIF($A$6:$A182,A182,$AP$6:$AP182)&lt;='Federal Tax Tables New'!$N$5,AP182,IF('Federal Tax Tables New'!$N$5-SUMIF($A$6:$A182,A182,$AP$6:$AP182)+AP182&lt;=0,0,'Federal Tax Tables New'!$N$5-SUMIF($A$6:$A182,A182,$AP$6:$AP182)+AP182)))</f>
        <v/>
      </c>
      <c r="U182" s="83" t="str">
        <f>IF(OR(ISBLANK($A182),$A182=""),"",CHOOSE(AC182,0,$M182*Settings!$B$19))</f>
        <v/>
      </c>
      <c r="V182" s="142" t="str">
        <f>IF(OR(ISBLANK($A182),$A182=""),"",IF(M182=0,0,INDEX('Employee Register'!$AA:$AA,MATCH($A182,'Employee Register'!$A:$A,0),1)))</f>
        <v/>
      </c>
      <c r="W182" s="142" t="str">
        <f>IF(OR(ISBLANK($A182),$A182=""),"",IF(M182=0,0,INDEX('Employee Register'!$AB:$AB,MATCH($A182,'Employee Register'!$A:$A,0),1)))</f>
        <v/>
      </c>
      <c r="X182" s="49" t="str">
        <f>IF(OR(ISBLANK($A182),$A182=""),"",INDEX('Employee Register'!I:I,MATCH($A182,'Employee Register'!A:A,0))="No")</f>
        <v/>
      </c>
      <c r="Y182" s="51" t="str">
        <f t="shared" si="25"/>
        <v/>
      </c>
      <c r="Z182" s="49" t="str">
        <f>IF(OR(ISBLANK($A182),$A182=""),"",MATCH(INDEX('Employee Register'!K:K,MATCH($A182,'Employee Register'!A:A,0)),Settings!$A$2:$A$3,0))</f>
        <v/>
      </c>
      <c r="AA182" s="49" t="str">
        <f>IF(OR(ISBLANK($A182),$A182=""),"",CHOOSE(Z182,MATCH(INDEX('Employee Register'!O:O,MATCH($A182,'Employee Register'!A:A,0)),Settings!$A$6:$A$9,0),MATCH(INDEX('Employee Register'!L:L,MATCH($A182,'Employee Register'!A:A,0)),Settings!$A$12:$A$15,0)))</f>
        <v/>
      </c>
      <c r="AB182" s="49" t="str">
        <f>IF(OR(ISBLANK($A182),$A182=""),"",CHOOSE(Z182,MATCH(INDEX('Employee Register'!P:P,MATCH($A182,'Employee Register'!A:A,0)),Settings!$A$22:$A$23,0),0))</f>
        <v/>
      </c>
      <c r="AC182" s="49" t="str">
        <f>IF(OR(ISBLANK($A182),$A182=""),"",MATCH(INDEX('Employee Register'!X:X,MATCH($A182,'Employee Register'!A:A,0)),Settings!$A$26:$A$27,0))</f>
        <v/>
      </c>
      <c r="AD182" s="49" t="str">
        <f>IF(OR(ISBLANK($A182),$A182=""),"",IF(Z182=2,INDEX('Employee Register'!M:M,MATCH($A182,'Employee Register'!A:A,0)),0))</f>
        <v/>
      </c>
      <c r="AE182" s="78" t="str">
        <f>IF(OR(ISBLANK($A182),$A182=""),"",$AD182*INDEX('Federal Tax Tables New'!$B$56:$B$63,MATCH(INDEX('Employee Register'!J:J,MATCH($A182,'Employee Register'!A:A,0)),'Federal Tax Tables New'!$A$56:$A$63,0),1))</f>
        <v/>
      </c>
      <c r="AF182" s="51" t="str">
        <f t="shared" si="28"/>
        <v/>
      </c>
      <c r="AG182" s="49" t="str">
        <f>IF(OR(ISBLANK($A182),$A182=""),"",INDEX('Federal Tax Tables New'!$C$56:$C$63,MATCH(INDEX('Employee Register'!J:J,MATCH($A182,'Employee Register'!A:A,0)),'Federal Tax Tables New'!$A$56:$A$63,0),1))</f>
        <v/>
      </c>
      <c r="AH182" s="139" t="str">
        <f>IF(OR(ISBLANK($A182),$A182=""),"",IF(AF182&lt;CHOOSE(Z182,INDEX('Employee Register'!S:S,MATCH($A182,'Employee Register'!A:A,0)),0),0,AF182*AG182-CHOOSE(Z182,INDEX('Employee Register'!S:S,MATCH($A182,'Employee Register'!A:A,0))*AG182,0)))</f>
        <v/>
      </c>
      <c r="AI182" s="51" t="str">
        <f>IF(OR(ISBLANK($A182),$A182=""),"",MAX(IF($Z182=1,CHOOSE(AB182,CHOOSE(AA182,0,INDEX('Federal Tax Tables New'!$F$33:$I$40,MATCH(AH182,'Federal Tax Tables New'!$F$33:$F$40,1),1),INDEX('Federal Tax Tables New'!$F$22:$I$29,MATCH(AH182,'Federal Tax Tables New'!$F$22:$F$29,1),1),INDEX('Federal Tax Tables New'!$F$44:$I$51,MATCH(AH182,'Federal Tax Tables New'!$F$44:$F$51,1),1)),CHOOSE(AA182,0,INDEX('Federal Tax Tables New'!$K$33:$N$40,MATCH(AH182,'Federal Tax Tables New'!$K$33:$K$40,1),1),INDEX('Federal Tax Tables New'!$K$22:$N$29,MATCH(AH182,'Federal Tax Tables New'!$K$22:$K$29,1),1),INDEX('Federal Tax Tables New'!$K$44:$N$51,MATCH(AH182,'Federal Tax Tables New'!$K$44:$K$51,1),1))),0),IF($Z182=2,CHOOSE(AA182,0,INDEX('Federal Tax Tables New'!$A$33:$D$40,MATCH(AH182,'Federal Tax Tables New'!$A$33:$A$40,1),1),INDEX('Federal Tax Tables New'!$A$22:$D$29,MATCH(AH182,'Federal Tax Tables New'!$A$22:$A$29,1),1),INDEX('Federal Tax Tables New'!$A$33:$D$40,MATCH(AH182,'Federal Tax Tables New'!$A$33:$A$40,1),1)),0)))</f>
        <v/>
      </c>
      <c r="AJ182" s="51" t="str">
        <f>IF(OR(ISBLANK($A182),$A182=""),"",MAX(IF($Z182=1,CHOOSE(AB182,CHOOSE(AA182,0,INDEX('Federal Tax Tables New'!$F$33:$I$40,MATCH(AH182,'Federal Tax Tables New'!$F$33:$F$40,1),3),INDEX('Federal Tax Tables New'!$F$22:$I$29,MATCH(AH182,'Federal Tax Tables New'!$F$22:$F$29,1),3),INDEX('Federal Tax Tables New'!$F$44:$I$51,MATCH(AH182,'Federal Tax Tables New'!$F$44:$F$51,1),3)),CHOOSE(AA182,0,INDEX('Federal Tax Tables New'!$K$33:$N$40,MATCH(AH182,'Federal Tax Tables New'!$K$33:$K$40,1),3),INDEX('Federal Tax Tables New'!$K$22:$N$29,MATCH(AH182,'Federal Tax Tables New'!$K$22:$K$29,1),3),INDEX('Federal Tax Tables New'!$K$44:$N$51,MATCH(AH182,'Federal Tax Tables New'!$K$44:$K$51,1),3))),0),IF($Z182=2,CHOOSE(AA182,0,INDEX('Federal Tax Tables New'!$A$33:$D$40,MATCH(AH182,'Federal Tax Tables New'!$A$33:$A$40,1),3),INDEX('Federal Tax Tables New'!$A$22:$D$29,MATCH(AH182,'Federal Tax Tables New'!$A$22:$A$29,1),3),INDEX('Federal Tax Tables New'!$A$33:$D$40,MATCH(AH182,'Federal Tax Tables New'!$A$33:$A$40,1),3)),0)))</f>
        <v/>
      </c>
      <c r="AK182" s="79" t="str">
        <f>IF(OR(ISBLANK($A182),$A182=""),"",MAX(IF($Z182=1,CHOOSE(AB182,CHOOSE(AA182,0,INDEX('Federal Tax Tables New'!$F$33:$I$40,MATCH(AH182,'Federal Tax Tables New'!$F$33:$F$40,1),4),INDEX('Federal Tax Tables New'!$F$22:$I$29,MATCH(AH182,'Federal Tax Tables New'!$F$22:$F$29,1),4),INDEX('Federal Tax Tables New'!$F$44:$I$51,MATCH(AH182,'Federal Tax Tables New'!$F$44:$F$51,1),4)),CHOOSE(AA182,0,INDEX('Federal Tax Tables New'!$K$33:$N$40,MATCH(AH182,'Federal Tax Tables New'!$K$33:$K$40,1),4),INDEX('Federal Tax Tables New'!$K$22:$N$29,MATCH(AH182,'Federal Tax Tables New'!$K$22:$K$29,1),4),INDEX('Federal Tax Tables New'!$K$44:$N$51,MATCH(AH182,'Federal Tax Tables New'!$K$44:$K$51,1),4))),0),IF($Z182=2,CHOOSE(AA182,0,INDEX('Federal Tax Tables New'!$A$33:$D$40,MATCH(AH182,'Federal Tax Tables New'!$A$33:$A$40,1),4),INDEX('Federal Tax Tables New'!$A$22:$D$29,MATCH(AH182,'Federal Tax Tables New'!$A$22:$A$29,1),4),INDEX('Federal Tax Tables New'!$A$33:$D$40,MATCH(AH182,'Federal Tax Tables New'!$A$33:$A$40,1),4)),0)))</f>
        <v/>
      </c>
      <c r="AL182" s="51" t="str">
        <f t="shared" si="26"/>
        <v/>
      </c>
      <c r="AM182" s="51" t="str">
        <f>IF(OR(ISBLANK($A182),$A182=""),"",CHOOSE(Z182,INDEX('Employee Register'!Q:Q,MATCH($A182,'Employee Register'!A:A,0))*'Federal Tax Tables New'!$H$5+INDEX('Employee Register'!R:R,MATCH($A182,'Employee Register'!A:A,0))*'Federal Tax Tables New'!$H$6,0))</f>
        <v/>
      </c>
      <c r="AN182" s="51" t="str">
        <f t="shared" si="29"/>
        <v/>
      </c>
      <c r="AO182" s="139" t="str">
        <f>IF(OR(ISBLANK($A182),$A182=""),"",IF(OR(M182=0,AA182=1),0,CHOOSE(Z182,INDEX('Employee Register'!T:T,MATCH($A182,'Employee Register'!A:A,0)),INDEX('Employee Register'!N:N,MATCH($A182,'Employee Register'!A:A,0)))))</f>
        <v/>
      </c>
      <c r="AP182" s="51" t="str">
        <f>IF(OR(ISBLANK($A182),$A182=""),"",CHOOSE(AC182,0,(M182-O182)*Settings!$B$18))</f>
        <v/>
      </c>
      <c r="AQ182" s="84" t="str">
        <f t="shared" si="30"/>
        <v/>
      </c>
      <c r="AS182" s="113"/>
    </row>
    <row r="183" spans="1:45" s="204" customFormat="1" ht="15" customHeight="1" x14ac:dyDescent="0.2">
      <c r="A183" s="82"/>
      <c r="B183" s="50" t="str">
        <f>IF(OR(ISBLANK($A183),$A183=""),"",INDEX('Employee Register'!B:B,MATCH($A183,'Employee Register'!A:A,0),1))</f>
        <v/>
      </c>
      <c r="C183" s="46"/>
      <c r="D183" s="46"/>
      <c r="E183" s="29"/>
      <c r="F183" s="29"/>
      <c r="G183" s="29"/>
      <c r="H183" s="29"/>
      <c r="I183" s="47"/>
      <c r="J183" s="48"/>
      <c r="K183" s="48"/>
      <c r="L183" s="48"/>
      <c r="M183" s="83" t="str">
        <f>IF(OR(ISBLANK($A183),$A183=""),"",SUM($E183:$H183)*INDEX('Employee Register'!G:G,MATCH($A183,'Employee Register'!A:A,0),1)+IF(OR($X183,ISBLANK($X183)),$I183,0)*INDEX('Employee Register'!H:H,MATCH($A183,'Employee Register'!A:A,0),1)+J183)</f>
        <v/>
      </c>
      <c r="N183" s="83" t="str">
        <f>IF(OR(ISBLANK($A183),$A183=""),"",(M183-J183)*INDEX('Employee Register'!U:U,MATCH($A183,'Employee Register'!A:A,0),1))</f>
        <v/>
      </c>
      <c r="O183" s="142" t="str">
        <f>IF(OR(ISBLANK($A183),$A183=""),"",IF(M183=0,0,INDEX('Employee Register'!V:V,MATCH($A183,'Employee Register'!A:A,0),1)))</f>
        <v/>
      </c>
      <c r="P183" s="142" t="str">
        <f>IF(OR(ISBLANK($A183),$A183=""),"",IF(M183=0,0,INDEX('Employee Register'!W:W,MATCH($A183,'Employee Register'!A:A,0),1)+K183))</f>
        <v/>
      </c>
      <c r="Q183" s="83" t="str">
        <f t="shared" si="27"/>
        <v/>
      </c>
      <c r="R183" s="83" t="str">
        <f>IF(OR(ISBLANK($A183),$A183=""),"",INDEX('Employee Register'!Y:Y,MATCH($A183,'Employee Register'!A:A,0))*$Y183)</f>
        <v/>
      </c>
      <c r="S183" s="83" t="str">
        <f>IF(OR(ISBLANK($A183),$A183=""),"",INDEX('Employee Register'!Z:Z,MATCH($A183,'Employee Register'!A:A,0))*$Y183)</f>
        <v/>
      </c>
      <c r="T183" s="83" t="str">
        <f>IF(OR(ISBLANK($A183),$A183=""),"",IF(SUMIF($A$6:$A183,A183,$AP$6:$AP183)&lt;='Federal Tax Tables New'!$N$5,AP183,IF('Federal Tax Tables New'!$N$5-SUMIF($A$6:$A183,A183,$AP$6:$AP183)+AP183&lt;=0,0,'Federal Tax Tables New'!$N$5-SUMIF($A$6:$A183,A183,$AP$6:$AP183)+AP183)))</f>
        <v/>
      </c>
      <c r="U183" s="83" t="str">
        <f>IF(OR(ISBLANK($A183),$A183=""),"",CHOOSE(AC183,0,$M183*Settings!$B$19))</f>
        <v/>
      </c>
      <c r="V183" s="142" t="str">
        <f>IF(OR(ISBLANK($A183),$A183=""),"",IF(M183=0,0,INDEX('Employee Register'!$AA:$AA,MATCH($A183,'Employee Register'!$A:$A,0),1)))</f>
        <v/>
      </c>
      <c r="W183" s="142" t="str">
        <f>IF(OR(ISBLANK($A183),$A183=""),"",IF(M183=0,0,INDEX('Employee Register'!$AB:$AB,MATCH($A183,'Employee Register'!$A:$A,0),1)))</f>
        <v/>
      </c>
      <c r="X183" s="49" t="str">
        <f>IF(OR(ISBLANK($A183),$A183=""),"",INDEX('Employee Register'!I:I,MATCH($A183,'Employee Register'!A:A,0))="No")</f>
        <v/>
      </c>
      <c r="Y183" s="51" t="str">
        <f t="shared" si="25"/>
        <v/>
      </c>
      <c r="Z183" s="49" t="str">
        <f>IF(OR(ISBLANK($A183),$A183=""),"",MATCH(INDEX('Employee Register'!K:K,MATCH($A183,'Employee Register'!A:A,0)),Settings!$A$2:$A$3,0))</f>
        <v/>
      </c>
      <c r="AA183" s="49" t="str">
        <f>IF(OR(ISBLANK($A183),$A183=""),"",CHOOSE(Z183,MATCH(INDEX('Employee Register'!O:O,MATCH($A183,'Employee Register'!A:A,0)),Settings!$A$6:$A$9,0),MATCH(INDEX('Employee Register'!L:L,MATCH($A183,'Employee Register'!A:A,0)),Settings!$A$12:$A$15,0)))</f>
        <v/>
      </c>
      <c r="AB183" s="49" t="str">
        <f>IF(OR(ISBLANK($A183),$A183=""),"",CHOOSE(Z183,MATCH(INDEX('Employee Register'!P:P,MATCH($A183,'Employee Register'!A:A,0)),Settings!$A$22:$A$23,0),0))</f>
        <v/>
      </c>
      <c r="AC183" s="49" t="str">
        <f>IF(OR(ISBLANK($A183),$A183=""),"",MATCH(INDEX('Employee Register'!X:X,MATCH($A183,'Employee Register'!A:A,0)),Settings!$A$26:$A$27,0))</f>
        <v/>
      </c>
      <c r="AD183" s="49" t="str">
        <f>IF(OR(ISBLANK($A183),$A183=""),"",IF(Z183=2,INDEX('Employee Register'!M:M,MATCH($A183,'Employee Register'!A:A,0)),0))</f>
        <v/>
      </c>
      <c r="AE183" s="78" t="str">
        <f>IF(OR(ISBLANK($A183),$A183=""),"",$AD183*INDEX('Federal Tax Tables New'!$B$56:$B$63,MATCH(INDEX('Employee Register'!J:J,MATCH($A183,'Employee Register'!A:A,0)),'Federal Tax Tables New'!$A$56:$A$63,0),1))</f>
        <v/>
      </c>
      <c r="AF183" s="51" t="str">
        <f t="shared" si="28"/>
        <v/>
      </c>
      <c r="AG183" s="49" t="str">
        <f>IF(OR(ISBLANK($A183),$A183=""),"",INDEX('Federal Tax Tables New'!$C$56:$C$63,MATCH(INDEX('Employee Register'!J:J,MATCH($A183,'Employee Register'!A:A,0)),'Federal Tax Tables New'!$A$56:$A$63,0),1))</f>
        <v/>
      </c>
      <c r="AH183" s="139" t="str">
        <f>IF(OR(ISBLANK($A183),$A183=""),"",IF(AF183&lt;CHOOSE(Z183,INDEX('Employee Register'!S:S,MATCH($A183,'Employee Register'!A:A,0)),0),0,AF183*AG183-CHOOSE(Z183,INDEX('Employee Register'!S:S,MATCH($A183,'Employee Register'!A:A,0))*AG183,0)))</f>
        <v/>
      </c>
      <c r="AI183" s="51" t="str">
        <f>IF(OR(ISBLANK($A183),$A183=""),"",MAX(IF($Z183=1,CHOOSE(AB183,CHOOSE(AA183,0,INDEX('Federal Tax Tables New'!$F$33:$I$40,MATCH(AH183,'Federal Tax Tables New'!$F$33:$F$40,1),1),INDEX('Federal Tax Tables New'!$F$22:$I$29,MATCH(AH183,'Federal Tax Tables New'!$F$22:$F$29,1),1),INDEX('Federal Tax Tables New'!$F$44:$I$51,MATCH(AH183,'Federal Tax Tables New'!$F$44:$F$51,1),1)),CHOOSE(AA183,0,INDEX('Federal Tax Tables New'!$K$33:$N$40,MATCH(AH183,'Federal Tax Tables New'!$K$33:$K$40,1),1),INDEX('Federal Tax Tables New'!$K$22:$N$29,MATCH(AH183,'Federal Tax Tables New'!$K$22:$K$29,1),1),INDEX('Federal Tax Tables New'!$K$44:$N$51,MATCH(AH183,'Federal Tax Tables New'!$K$44:$K$51,1),1))),0),IF($Z183=2,CHOOSE(AA183,0,INDEX('Federal Tax Tables New'!$A$33:$D$40,MATCH(AH183,'Federal Tax Tables New'!$A$33:$A$40,1),1),INDEX('Federal Tax Tables New'!$A$22:$D$29,MATCH(AH183,'Federal Tax Tables New'!$A$22:$A$29,1),1),INDEX('Federal Tax Tables New'!$A$33:$D$40,MATCH(AH183,'Federal Tax Tables New'!$A$33:$A$40,1),1)),0)))</f>
        <v/>
      </c>
      <c r="AJ183" s="51" t="str">
        <f>IF(OR(ISBLANK($A183),$A183=""),"",MAX(IF($Z183=1,CHOOSE(AB183,CHOOSE(AA183,0,INDEX('Federal Tax Tables New'!$F$33:$I$40,MATCH(AH183,'Federal Tax Tables New'!$F$33:$F$40,1),3),INDEX('Federal Tax Tables New'!$F$22:$I$29,MATCH(AH183,'Federal Tax Tables New'!$F$22:$F$29,1),3),INDEX('Federal Tax Tables New'!$F$44:$I$51,MATCH(AH183,'Federal Tax Tables New'!$F$44:$F$51,1),3)),CHOOSE(AA183,0,INDEX('Federal Tax Tables New'!$K$33:$N$40,MATCH(AH183,'Federal Tax Tables New'!$K$33:$K$40,1),3),INDEX('Federal Tax Tables New'!$K$22:$N$29,MATCH(AH183,'Federal Tax Tables New'!$K$22:$K$29,1),3),INDEX('Federal Tax Tables New'!$K$44:$N$51,MATCH(AH183,'Federal Tax Tables New'!$K$44:$K$51,1),3))),0),IF($Z183=2,CHOOSE(AA183,0,INDEX('Federal Tax Tables New'!$A$33:$D$40,MATCH(AH183,'Federal Tax Tables New'!$A$33:$A$40,1),3),INDEX('Federal Tax Tables New'!$A$22:$D$29,MATCH(AH183,'Federal Tax Tables New'!$A$22:$A$29,1),3),INDEX('Federal Tax Tables New'!$A$33:$D$40,MATCH(AH183,'Federal Tax Tables New'!$A$33:$A$40,1),3)),0)))</f>
        <v/>
      </c>
      <c r="AK183" s="79" t="str">
        <f>IF(OR(ISBLANK($A183),$A183=""),"",MAX(IF($Z183=1,CHOOSE(AB183,CHOOSE(AA183,0,INDEX('Federal Tax Tables New'!$F$33:$I$40,MATCH(AH183,'Federal Tax Tables New'!$F$33:$F$40,1),4),INDEX('Federal Tax Tables New'!$F$22:$I$29,MATCH(AH183,'Federal Tax Tables New'!$F$22:$F$29,1),4),INDEX('Federal Tax Tables New'!$F$44:$I$51,MATCH(AH183,'Federal Tax Tables New'!$F$44:$F$51,1),4)),CHOOSE(AA183,0,INDEX('Federal Tax Tables New'!$K$33:$N$40,MATCH(AH183,'Federal Tax Tables New'!$K$33:$K$40,1),4),INDEX('Federal Tax Tables New'!$K$22:$N$29,MATCH(AH183,'Federal Tax Tables New'!$K$22:$K$29,1),4),INDEX('Federal Tax Tables New'!$K$44:$N$51,MATCH(AH183,'Federal Tax Tables New'!$K$44:$K$51,1),4))),0),IF($Z183=2,CHOOSE(AA183,0,INDEX('Federal Tax Tables New'!$A$33:$D$40,MATCH(AH183,'Federal Tax Tables New'!$A$33:$A$40,1),4),INDEX('Federal Tax Tables New'!$A$22:$D$29,MATCH(AH183,'Federal Tax Tables New'!$A$22:$A$29,1),4),INDEX('Federal Tax Tables New'!$A$33:$D$40,MATCH(AH183,'Federal Tax Tables New'!$A$33:$A$40,1),4)),0)))</f>
        <v/>
      </c>
      <c r="AL183" s="51" t="str">
        <f t="shared" si="26"/>
        <v/>
      </c>
      <c r="AM183" s="51" t="str">
        <f>IF(OR(ISBLANK($A183),$A183=""),"",CHOOSE(Z183,INDEX('Employee Register'!Q:Q,MATCH($A183,'Employee Register'!A:A,0))*'Federal Tax Tables New'!$H$5+INDEX('Employee Register'!R:R,MATCH($A183,'Employee Register'!A:A,0))*'Federal Tax Tables New'!$H$6,0))</f>
        <v/>
      </c>
      <c r="AN183" s="51" t="str">
        <f t="shared" si="29"/>
        <v/>
      </c>
      <c r="AO183" s="139" t="str">
        <f>IF(OR(ISBLANK($A183),$A183=""),"",IF(OR(M183=0,AA183=1),0,CHOOSE(Z183,INDEX('Employee Register'!T:T,MATCH($A183,'Employee Register'!A:A,0)),INDEX('Employee Register'!N:N,MATCH($A183,'Employee Register'!A:A,0)))))</f>
        <v/>
      </c>
      <c r="AP183" s="51" t="str">
        <f>IF(OR(ISBLANK($A183),$A183=""),"",CHOOSE(AC183,0,(M183-O183)*Settings!$B$18))</f>
        <v/>
      </c>
      <c r="AQ183" s="84" t="str">
        <f t="shared" si="30"/>
        <v/>
      </c>
      <c r="AS183" s="113"/>
    </row>
    <row r="184" spans="1:45" s="204" customFormat="1" ht="15" customHeight="1" x14ac:dyDescent="0.2">
      <c r="A184" s="82"/>
      <c r="B184" s="50" t="str">
        <f>IF(OR(ISBLANK($A184),$A184=""),"",INDEX('Employee Register'!B:B,MATCH($A184,'Employee Register'!A:A,0),1))</f>
        <v/>
      </c>
      <c r="C184" s="46"/>
      <c r="D184" s="46"/>
      <c r="E184" s="29"/>
      <c r="F184" s="29"/>
      <c r="G184" s="29"/>
      <c r="H184" s="29"/>
      <c r="I184" s="47"/>
      <c r="J184" s="48"/>
      <c r="K184" s="48"/>
      <c r="L184" s="48"/>
      <c r="M184" s="83" t="str">
        <f>IF(OR(ISBLANK($A184),$A184=""),"",SUM($E184:$H184)*INDEX('Employee Register'!G:G,MATCH($A184,'Employee Register'!A:A,0),1)+IF(OR($X184,ISBLANK($X184)),$I184,0)*INDEX('Employee Register'!H:H,MATCH($A184,'Employee Register'!A:A,0),1)+J184)</f>
        <v/>
      </c>
      <c r="N184" s="83" t="str">
        <f>IF(OR(ISBLANK($A184),$A184=""),"",(M184-J184)*INDEX('Employee Register'!U:U,MATCH($A184,'Employee Register'!A:A,0),1))</f>
        <v/>
      </c>
      <c r="O184" s="142" t="str">
        <f>IF(OR(ISBLANK($A184),$A184=""),"",IF(M184=0,0,INDEX('Employee Register'!V:V,MATCH($A184,'Employee Register'!A:A,0),1)))</f>
        <v/>
      </c>
      <c r="P184" s="142" t="str">
        <f>IF(OR(ISBLANK($A184),$A184=""),"",IF(M184=0,0,INDEX('Employee Register'!W:W,MATCH($A184,'Employee Register'!A:A,0),1)+K184))</f>
        <v/>
      </c>
      <c r="Q184" s="83" t="str">
        <f t="shared" si="27"/>
        <v/>
      </c>
      <c r="R184" s="83" t="str">
        <f>IF(OR(ISBLANK($A184),$A184=""),"",INDEX('Employee Register'!Y:Y,MATCH($A184,'Employee Register'!A:A,0))*$Y184)</f>
        <v/>
      </c>
      <c r="S184" s="83" t="str">
        <f>IF(OR(ISBLANK($A184),$A184=""),"",INDEX('Employee Register'!Z:Z,MATCH($A184,'Employee Register'!A:A,0))*$Y184)</f>
        <v/>
      </c>
      <c r="T184" s="83" t="str">
        <f>IF(OR(ISBLANK($A184),$A184=""),"",IF(SUMIF($A$6:$A184,A184,$AP$6:$AP184)&lt;='Federal Tax Tables New'!$N$5,AP184,IF('Federal Tax Tables New'!$N$5-SUMIF($A$6:$A184,A184,$AP$6:$AP184)+AP184&lt;=0,0,'Federal Tax Tables New'!$N$5-SUMIF($A$6:$A184,A184,$AP$6:$AP184)+AP184)))</f>
        <v/>
      </c>
      <c r="U184" s="83" t="str">
        <f>IF(OR(ISBLANK($A184),$A184=""),"",CHOOSE(AC184,0,$M184*Settings!$B$19))</f>
        <v/>
      </c>
      <c r="V184" s="142" t="str">
        <f>IF(OR(ISBLANK($A184),$A184=""),"",IF(M184=0,0,INDEX('Employee Register'!$AA:$AA,MATCH($A184,'Employee Register'!$A:$A,0),1)))</f>
        <v/>
      </c>
      <c r="W184" s="142" t="str">
        <f>IF(OR(ISBLANK($A184),$A184=""),"",IF(M184=0,0,INDEX('Employee Register'!$AB:$AB,MATCH($A184,'Employee Register'!$A:$A,0),1)))</f>
        <v/>
      </c>
      <c r="X184" s="49" t="str">
        <f>IF(OR(ISBLANK($A184),$A184=""),"",INDEX('Employee Register'!I:I,MATCH($A184,'Employee Register'!A:A,0))="No")</f>
        <v/>
      </c>
      <c r="Y184" s="51" t="str">
        <f t="shared" si="25"/>
        <v/>
      </c>
      <c r="Z184" s="49" t="str">
        <f>IF(OR(ISBLANK($A184),$A184=""),"",MATCH(INDEX('Employee Register'!K:K,MATCH($A184,'Employee Register'!A:A,0)),Settings!$A$2:$A$3,0))</f>
        <v/>
      </c>
      <c r="AA184" s="49" t="str">
        <f>IF(OR(ISBLANK($A184),$A184=""),"",CHOOSE(Z184,MATCH(INDEX('Employee Register'!O:O,MATCH($A184,'Employee Register'!A:A,0)),Settings!$A$6:$A$9,0),MATCH(INDEX('Employee Register'!L:L,MATCH($A184,'Employee Register'!A:A,0)),Settings!$A$12:$A$15,0)))</f>
        <v/>
      </c>
      <c r="AB184" s="49" t="str">
        <f>IF(OR(ISBLANK($A184),$A184=""),"",CHOOSE(Z184,MATCH(INDEX('Employee Register'!P:P,MATCH($A184,'Employee Register'!A:A,0)),Settings!$A$22:$A$23,0),0))</f>
        <v/>
      </c>
      <c r="AC184" s="49" t="str">
        <f>IF(OR(ISBLANK($A184),$A184=""),"",MATCH(INDEX('Employee Register'!X:X,MATCH($A184,'Employee Register'!A:A,0)),Settings!$A$26:$A$27,0))</f>
        <v/>
      </c>
      <c r="AD184" s="49" t="str">
        <f>IF(OR(ISBLANK($A184),$A184=""),"",IF(Z184=2,INDEX('Employee Register'!M:M,MATCH($A184,'Employee Register'!A:A,0)),0))</f>
        <v/>
      </c>
      <c r="AE184" s="78" t="str">
        <f>IF(OR(ISBLANK($A184),$A184=""),"",$AD184*INDEX('Federal Tax Tables New'!$B$56:$B$63,MATCH(INDEX('Employee Register'!J:J,MATCH($A184,'Employee Register'!A:A,0)),'Federal Tax Tables New'!$A$56:$A$63,0),1))</f>
        <v/>
      </c>
      <c r="AF184" s="51" t="str">
        <f t="shared" si="28"/>
        <v/>
      </c>
      <c r="AG184" s="49" t="str">
        <f>IF(OR(ISBLANK($A184),$A184=""),"",INDEX('Federal Tax Tables New'!$C$56:$C$63,MATCH(INDEX('Employee Register'!J:J,MATCH($A184,'Employee Register'!A:A,0)),'Federal Tax Tables New'!$A$56:$A$63,0),1))</f>
        <v/>
      </c>
      <c r="AH184" s="139" t="str">
        <f>IF(OR(ISBLANK($A184),$A184=""),"",IF(AF184&lt;CHOOSE(Z184,INDEX('Employee Register'!S:S,MATCH($A184,'Employee Register'!A:A,0)),0),0,AF184*AG184-CHOOSE(Z184,INDEX('Employee Register'!S:S,MATCH($A184,'Employee Register'!A:A,0))*AG184,0)))</f>
        <v/>
      </c>
      <c r="AI184" s="51" t="str">
        <f>IF(OR(ISBLANK($A184),$A184=""),"",MAX(IF($Z184=1,CHOOSE(AB184,CHOOSE(AA184,0,INDEX('Federal Tax Tables New'!$F$33:$I$40,MATCH(AH184,'Federal Tax Tables New'!$F$33:$F$40,1),1),INDEX('Federal Tax Tables New'!$F$22:$I$29,MATCH(AH184,'Federal Tax Tables New'!$F$22:$F$29,1),1),INDEX('Federal Tax Tables New'!$F$44:$I$51,MATCH(AH184,'Federal Tax Tables New'!$F$44:$F$51,1),1)),CHOOSE(AA184,0,INDEX('Federal Tax Tables New'!$K$33:$N$40,MATCH(AH184,'Federal Tax Tables New'!$K$33:$K$40,1),1),INDEX('Federal Tax Tables New'!$K$22:$N$29,MATCH(AH184,'Federal Tax Tables New'!$K$22:$K$29,1),1),INDEX('Federal Tax Tables New'!$K$44:$N$51,MATCH(AH184,'Federal Tax Tables New'!$K$44:$K$51,1),1))),0),IF($Z184=2,CHOOSE(AA184,0,INDEX('Federal Tax Tables New'!$A$33:$D$40,MATCH(AH184,'Federal Tax Tables New'!$A$33:$A$40,1),1),INDEX('Federal Tax Tables New'!$A$22:$D$29,MATCH(AH184,'Federal Tax Tables New'!$A$22:$A$29,1),1),INDEX('Federal Tax Tables New'!$A$33:$D$40,MATCH(AH184,'Federal Tax Tables New'!$A$33:$A$40,1),1)),0)))</f>
        <v/>
      </c>
      <c r="AJ184" s="51" t="str">
        <f>IF(OR(ISBLANK($A184),$A184=""),"",MAX(IF($Z184=1,CHOOSE(AB184,CHOOSE(AA184,0,INDEX('Federal Tax Tables New'!$F$33:$I$40,MATCH(AH184,'Federal Tax Tables New'!$F$33:$F$40,1),3),INDEX('Federal Tax Tables New'!$F$22:$I$29,MATCH(AH184,'Federal Tax Tables New'!$F$22:$F$29,1),3),INDEX('Federal Tax Tables New'!$F$44:$I$51,MATCH(AH184,'Federal Tax Tables New'!$F$44:$F$51,1),3)),CHOOSE(AA184,0,INDEX('Federal Tax Tables New'!$K$33:$N$40,MATCH(AH184,'Federal Tax Tables New'!$K$33:$K$40,1),3),INDEX('Federal Tax Tables New'!$K$22:$N$29,MATCH(AH184,'Federal Tax Tables New'!$K$22:$K$29,1),3),INDEX('Federal Tax Tables New'!$K$44:$N$51,MATCH(AH184,'Federal Tax Tables New'!$K$44:$K$51,1),3))),0),IF($Z184=2,CHOOSE(AA184,0,INDEX('Federal Tax Tables New'!$A$33:$D$40,MATCH(AH184,'Federal Tax Tables New'!$A$33:$A$40,1),3),INDEX('Federal Tax Tables New'!$A$22:$D$29,MATCH(AH184,'Federal Tax Tables New'!$A$22:$A$29,1),3),INDEX('Federal Tax Tables New'!$A$33:$D$40,MATCH(AH184,'Federal Tax Tables New'!$A$33:$A$40,1),3)),0)))</f>
        <v/>
      </c>
      <c r="AK184" s="79" t="str">
        <f>IF(OR(ISBLANK($A184),$A184=""),"",MAX(IF($Z184=1,CHOOSE(AB184,CHOOSE(AA184,0,INDEX('Federal Tax Tables New'!$F$33:$I$40,MATCH(AH184,'Federal Tax Tables New'!$F$33:$F$40,1),4),INDEX('Federal Tax Tables New'!$F$22:$I$29,MATCH(AH184,'Federal Tax Tables New'!$F$22:$F$29,1),4),INDEX('Federal Tax Tables New'!$F$44:$I$51,MATCH(AH184,'Federal Tax Tables New'!$F$44:$F$51,1),4)),CHOOSE(AA184,0,INDEX('Federal Tax Tables New'!$K$33:$N$40,MATCH(AH184,'Federal Tax Tables New'!$K$33:$K$40,1),4),INDEX('Federal Tax Tables New'!$K$22:$N$29,MATCH(AH184,'Federal Tax Tables New'!$K$22:$K$29,1),4),INDEX('Federal Tax Tables New'!$K$44:$N$51,MATCH(AH184,'Federal Tax Tables New'!$K$44:$K$51,1),4))),0),IF($Z184=2,CHOOSE(AA184,0,INDEX('Federal Tax Tables New'!$A$33:$D$40,MATCH(AH184,'Federal Tax Tables New'!$A$33:$A$40,1),4),INDEX('Federal Tax Tables New'!$A$22:$D$29,MATCH(AH184,'Federal Tax Tables New'!$A$22:$A$29,1),4),INDEX('Federal Tax Tables New'!$A$33:$D$40,MATCH(AH184,'Federal Tax Tables New'!$A$33:$A$40,1),4)),0)))</f>
        <v/>
      </c>
      <c r="AL184" s="51" t="str">
        <f t="shared" si="26"/>
        <v/>
      </c>
      <c r="AM184" s="51" t="str">
        <f>IF(OR(ISBLANK($A184),$A184=""),"",CHOOSE(Z184,INDEX('Employee Register'!Q:Q,MATCH($A184,'Employee Register'!A:A,0))*'Federal Tax Tables New'!$H$5+INDEX('Employee Register'!R:R,MATCH($A184,'Employee Register'!A:A,0))*'Federal Tax Tables New'!$H$6,0))</f>
        <v/>
      </c>
      <c r="AN184" s="51" t="str">
        <f t="shared" si="29"/>
        <v/>
      </c>
      <c r="AO184" s="139" t="str">
        <f>IF(OR(ISBLANK($A184),$A184=""),"",IF(OR(M184=0,AA184=1),0,CHOOSE(Z184,INDEX('Employee Register'!T:T,MATCH($A184,'Employee Register'!A:A,0)),INDEX('Employee Register'!N:N,MATCH($A184,'Employee Register'!A:A,0)))))</f>
        <v/>
      </c>
      <c r="AP184" s="51" t="str">
        <f>IF(OR(ISBLANK($A184),$A184=""),"",CHOOSE(AC184,0,(M184-O184)*Settings!$B$18))</f>
        <v/>
      </c>
      <c r="AQ184" s="84" t="str">
        <f t="shared" si="30"/>
        <v/>
      </c>
      <c r="AS184" s="113"/>
    </row>
    <row r="185" spans="1:45" s="204" customFormat="1" ht="15" customHeight="1" x14ac:dyDescent="0.2">
      <c r="A185" s="82"/>
      <c r="B185" s="50" t="str">
        <f>IF(OR(ISBLANK($A185),$A185=""),"",INDEX('Employee Register'!B:B,MATCH($A185,'Employee Register'!A:A,0),1))</f>
        <v/>
      </c>
      <c r="C185" s="46"/>
      <c r="D185" s="46"/>
      <c r="E185" s="29"/>
      <c r="F185" s="29"/>
      <c r="G185" s="29"/>
      <c r="H185" s="29"/>
      <c r="I185" s="47"/>
      <c r="J185" s="48"/>
      <c r="K185" s="48"/>
      <c r="L185" s="48"/>
      <c r="M185" s="83" t="str">
        <f>IF(OR(ISBLANK($A185),$A185=""),"",SUM($E185:$H185)*INDEX('Employee Register'!G:G,MATCH($A185,'Employee Register'!A:A,0),1)+IF(OR($X185,ISBLANK($X185)),$I185,0)*INDEX('Employee Register'!H:H,MATCH($A185,'Employee Register'!A:A,0),1)+J185)</f>
        <v/>
      </c>
      <c r="N185" s="83" t="str">
        <f>IF(OR(ISBLANK($A185),$A185=""),"",(M185-J185)*INDEX('Employee Register'!U:U,MATCH($A185,'Employee Register'!A:A,0),1))</f>
        <v/>
      </c>
      <c r="O185" s="142" t="str">
        <f>IF(OR(ISBLANK($A185),$A185=""),"",IF(M185=0,0,INDEX('Employee Register'!V:V,MATCH($A185,'Employee Register'!A:A,0),1)))</f>
        <v/>
      </c>
      <c r="P185" s="142" t="str">
        <f>IF(OR(ISBLANK($A185),$A185=""),"",IF(M185=0,0,INDEX('Employee Register'!W:W,MATCH($A185,'Employee Register'!A:A,0),1)+K185))</f>
        <v/>
      </c>
      <c r="Q185" s="83" t="str">
        <f t="shared" si="27"/>
        <v/>
      </c>
      <c r="R185" s="83" t="str">
        <f>IF(OR(ISBLANK($A185),$A185=""),"",INDEX('Employee Register'!Y:Y,MATCH($A185,'Employee Register'!A:A,0))*$Y185)</f>
        <v/>
      </c>
      <c r="S185" s="83" t="str">
        <f>IF(OR(ISBLANK($A185),$A185=""),"",INDEX('Employee Register'!Z:Z,MATCH($A185,'Employee Register'!A:A,0))*$Y185)</f>
        <v/>
      </c>
      <c r="T185" s="83" t="str">
        <f>IF(OR(ISBLANK($A185),$A185=""),"",IF(SUMIF($A$6:$A185,A185,$AP$6:$AP185)&lt;='Federal Tax Tables New'!$N$5,AP185,IF('Federal Tax Tables New'!$N$5-SUMIF($A$6:$A185,A185,$AP$6:$AP185)+AP185&lt;=0,0,'Federal Tax Tables New'!$N$5-SUMIF($A$6:$A185,A185,$AP$6:$AP185)+AP185)))</f>
        <v/>
      </c>
      <c r="U185" s="83" t="str">
        <f>IF(OR(ISBLANK($A185),$A185=""),"",CHOOSE(AC185,0,$M185*Settings!$B$19))</f>
        <v/>
      </c>
      <c r="V185" s="142" t="str">
        <f>IF(OR(ISBLANK($A185),$A185=""),"",IF(M185=0,0,INDEX('Employee Register'!$AA:$AA,MATCH($A185,'Employee Register'!$A:$A,0),1)))</f>
        <v/>
      </c>
      <c r="W185" s="142" t="str">
        <f>IF(OR(ISBLANK($A185),$A185=""),"",IF(M185=0,0,INDEX('Employee Register'!$AB:$AB,MATCH($A185,'Employee Register'!$A:$A,0),1)))</f>
        <v/>
      </c>
      <c r="X185" s="49" t="str">
        <f>IF(OR(ISBLANK($A185),$A185=""),"",INDEX('Employee Register'!I:I,MATCH($A185,'Employee Register'!A:A,0))="No")</f>
        <v/>
      </c>
      <c r="Y185" s="51" t="str">
        <f t="shared" si="25"/>
        <v/>
      </c>
      <c r="Z185" s="49" t="str">
        <f>IF(OR(ISBLANK($A185),$A185=""),"",MATCH(INDEX('Employee Register'!K:K,MATCH($A185,'Employee Register'!A:A,0)),Settings!$A$2:$A$3,0))</f>
        <v/>
      </c>
      <c r="AA185" s="49" t="str">
        <f>IF(OR(ISBLANK($A185),$A185=""),"",CHOOSE(Z185,MATCH(INDEX('Employee Register'!O:O,MATCH($A185,'Employee Register'!A:A,0)),Settings!$A$6:$A$9,0),MATCH(INDEX('Employee Register'!L:L,MATCH($A185,'Employee Register'!A:A,0)),Settings!$A$12:$A$15,0)))</f>
        <v/>
      </c>
      <c r="AB185" s="49" t="str">
        <f>IF(OR(ISBLANK($A185),$A185=""),"",CHOOSE(Z185,MATCH(INDEX('Employee Register'!P:P,MATCH($A185,'Employee Register'!A:A,0)),Settings!$A$22:$A$23,0),0))</f>
        <v/>
      </c>
      <c r="AC185" s="49" t="str">
        <f>IF(OR(ISBLANK($A185),$A185=""),"",MATCH(INDEX('Employee Register'!X:X,MATCH($A185,'Employee Register'!A:A,0)),Settings!$A$26:$A$27,0))</f>
        <v/>
      </c>
      <c r="AD185" s="49" t="str">
        <f>IF(OR(ISBLANK($A185),$A185=""),"",IF(Z185=2,INDEX('Employee Register'!M:M,MATCH($A185,'Employee Register'!A:A,0)),0))</f>
        <v/>
      </c>
      <c r="AE185" s="78" t="str">
        <f>IF(OR(ISBLANK($A185),$A185=""),"",$AD185*INDEX('Federal Tax Tables New'!$B$56:$B$63,MATCH(INDEX('Employee Register'!J:J,MATCH($A185,'Employee Register'!A:A,0)),'Federal Tax Tables New'!$A$56:$A$63,0),1))</f>
        <v/>
      </c>
      <c r="AF185" s="51" t="str">
        <f t="shared" si="28"/>
        <v/>
      </c>
      <c r="AG185" s="49" t="str">
        <f>IF(OR(ISBLANK($A185),$A185=""),"",INDEX('Federal Tax Tables New'!$C$56:$C$63,MATCH(INDEX('Employee Register'!J:J,MATCH($A185,'Employee Register'!A:A,0)),'Federal Tax Tables New'!$A$56:$A$63,0),1))</f>
        <v/>
      </c>
      <c r="AH185" s="139" t="str">
        <f>IF(OR(ISBLANK($A185),$A185=""),"",IF(AF185&lt;CHOOSE(Z185,INDEX('Employee Register'!S:S,MATCH($A185,'Employee Register'!A:A,0)),0),0,AF185*AG185-CHOOSE(Z185,INDEX('Employee Register'!S:S,MATCH($A185,'Employee Register'!A:A,0))*AG185,0)))</f>
        <v/>
      </c>
      <c r="AI185" s="51" t="str">
        <f>IF(OR(ISBLANK($A185),$A185=""),"",MAX(IF($Z185=1,CHOOSE(AB185,CHOOSE(AA185,0,INDEX('Federal Tax Tables New'!$F$33:$I$40,MATCH(AH185,'Federal Tax Tables New'!$F$33:$F$40,1),1),INDEX('Federal Tax Tables New'!$F$22:$I$29,MATCH(AH185,'Federal Tax Tables New'!$F$22:$F$29,1),1),INDEX('Federal Tax Tables New'!$F$44:$I$51,MATCH(AH185,'Federal Tax Tables New'!$F$44:$F$51,1),1)),CHOOSE(AA185,0,INDEX('Federal Tax Tables New'!$K$33:$N$40,MATCH(AH185,'Federal Tax Tables New'!$K$33:$K$40,1),1),INDEX('Federal Tax Tables New'!$K$22:$N$29,MATCH(AH185,'Federal Tax Tables New'!$K$22:$K$29,1),1),INDEX('Federal Tax Tables New'!$K$44:$N$51,MATCH(AH185,'Federal Tax Tables New'!$K$44:$K$51,1),1))),0),IF($Z185=2,CHOOSE(AA185,0,INDEX('Federal Tax Tables New'!$A$33:$D$40,MATCH(AH185,'Federal Tax Tables New'!$A$33:$A$40,1),1),INDEX('Federal Tax Tables New'!$A$22:$D$29,MATCH(AH185,'Federal Tax Tables New'!$A$22:$A$29,1),1),INDEX('Federal Tax Tables New'!$A$33:$D$40,MATCH(AH185,'Federal Tax Tables New'!$A$33:$A$40,1),1)),0)))</f>
        <v/>
      </c>
      <c r="AJ185" s="51" t="str">
        <f>IF(OR(ISBLANK($A185),$A185=""),"",MAX(IF($Z185=1,CHOOSE(AB185,CHOOSE(AA185,0,INDEX('Federal Tax Tables New'!$F$33:$I$40,MATCH(AH185,'Federal Tax Tables New'!$F$33:$F$40,1),3),INDEX('Federal Tax Tables New'!$F$22:$I$29,MATCH(AH185,'Federal Tax Tables New'!$F$22:$F$29,1),3),INDEX('Federal Tax Tables New'!$F$44:$I$51,MATCH(AH185,'Federal Tax Tables New'!$F$44:$F$51,1),3)),CHOOSE(AA185,0,INDEX('Federal Tax Tables New'!$K$33:$N$40,MATCH(AH185,'Federal Tax Tables New'!$K$33:$K$40,1),3),INDEX('Federal Tax Tables New'!$K$22:$N$29,MATCH(AH185,'Federal Tax Tables New'!$K$22:$K$29,1),3),INDEX('Federal Tax Tables New'!$K$44:$N$51,MATCH(AH185,'Federal Tax Tables New'!$K$44:$K$51,1),3))),0),IF($Z185=2,CHOOSE(AA185,0,INDEX('Federal Tax Tables New'!$A$33:$D$40,MATCH(AH185,'Federal Tax Tables New'!$A$33:$A$40,1),3),INDEX('Federal Tax Tables New'!$A$22:$D$29,MATCH(AH185,'Federal Tax Tables New'!$A$22:$A$29,1),3),INDEX('Federal Tax Tables New'!$A$33:$D$40,MATCH(AH185,'Federal Tax Tables New'!$A$33:$A$40,1),3)),0)))</f>
        <v/>
      </c>
      <c r="AK185" s="79" t="str">
        <f>IF(OR(ISBLANK($A185),$A185=""),"",MAX(IF($Z185=1,CHOOSE(AB185,CHOOSE(AA185,0,INDEX('Federal Tax Tables New'!$F$33:$I$40,MATCH(AH185,'Federal Tax Tables New'!$F$33:$F$40,1),4),INDEX('Federal Tax Tables New'!$F$22:$I$29,MATCH(AH185,'Federal Tax Tables New'!$F$22:$F$29,1),4),INDEX('Federal Tax Tables New'!$F$44:$I$51,MATCH(AH185,'Federal Tax Tables New'!$F$44:$F$51,1),4)),CHOOSE(AA185,0,INDEX('Federal Tax Tables New'!$K$33:$N$40,MATCH(AH185,'Federal Tax Tables New'!$K$33:$K$40,1),4),INDEX('Federal Tax Tables New'!$K$22:$N$29,MATCH(AH185,'Federal Tax Tables New'!$K$22:$K$29,1),4),INDEX('Federal Tax Tables New'!$K$44:$N$51,MATCH(AH185,'Federal Tax Tables New'!$K$44:$K$51,1),4))),0),IF($Z185=2,CHOOSE(AA185,0,INDEX('Federal Tax Tables New'!$A$33:$D$40,MATCH(AH185,'Federal Tax Tables New'!$A$33:$A$40,1),4),INDEX('Federal Tax Tables New'!$A$22:$D$29,MATCH(AH185,'Federal Tax Tables New'!$A$22:$A$29,1),4),INDEX('Federal Tax Tables New'!$A$33:$D$40,MATCH(AH185,'Federal Tax Tables New'!$A$33:$A$40,1),4)),0)))</f>
        <v/>
      </c>
      <c r="AL185" s="51" t="str">
        <f t="shared" si="26"/>
        <v/>
      </c>
      <c r="AM185" s="51" t="str">
        <f>IF(OR(ISBLANK($A185),$A185=""),"",CHOOSE(Z185,INDEX('Employee Register'!Q:Q,MATCH($A185,'Employee Register'!A:A,0))*'Federal Tax Tables New'!$H$5+INDEX('Employee Register'!R:R,MATCH($A185,'Employee Register'!A:A,0))*'Federal Tax Tables New'!$H$6,0))</f>
        <v/>
      </c>
      <c r="AN185" s="51" t="str">
        <f t="shared" si="29"/>
        <v/>
      </c>
      <c r="AO185" s="139" t="str">
        <f>IF(OR(ISBLANK($A185),$A185=""),"",IF(OR(M185=0,AA185=1),0,CHOOSE(Z185,INDEX('Employee Register'!T:T,MATCH($A185,'Employee Register'!A:A,0)),INDEX('Employee Register'!N:N,MATCH($A185,'Employee Register'!A:A,0)))))</f>
        <v/>
      </c>
      <c r="AP185" s="51" t="str">
        <f>IF(OR(ISBLANK($A185),$A185=""),"",CHOOSE(AC185,0,(M185-O185)*Settings!$B$18))</f>
        <v/>
      </c>
      <c r="AQ185" s="84" t="str">
        <f t="shared" si="30"/>
        <v/>
      </c>
      <c r="AS185" s="113"/>
    </row>
    <row r="186" spans="1:45" s="204" customFormat="1" ht="15" customHeight="1" x14ac:dyDescent="0.2">
      <c r="A186" s="82"/>
      <c r="B186" s="50" t="str">
        <f>IF(OR(ISBLANK($A186),$A186=""),"",INDEX('Employee Register'!B:B,MATCH($A186,'Employee Register'!A:A,0),1))</f>
        <v/>
      </c>
      <c r="C186" s="46"/>
      <c r="D186" s="46"/>
      <c r="E186" s="29"/>
      <c r="F186" s="29"/>
      <c r="G186" s="29"/>
      <c r="H186" s="29"/>
      <c r="I186" s="47"/>
      <c r="J186" s="48"/>
      <c r="K186" s="48"/>
      <c r="L186" s="48"/>
      <c r="M186" s="83" t="str">
        <f>IF(OR(ISBLANK($A186),$A186=""),"",SUM($E186:$H186)*INDEX('Employee Register'!G:G,MATCH($A186,'Employee Register'!A:A,0),1)+IF(OR($X186,ISBLANK($X186)),$I186,0)*INDEX('Employee Register'!H:H,MATCH($A186,'Employee Register'!A:A,0),1)+J186)</f>
        <v/>
      </c>
      <c r="N186" s="83" t="str">
        <f>IF(OR(ISBLANK($A186),$A186=""),"",(M186-J186)*INDEX('Employee Register'!U:U,MATCH($A186,'Employee Register'!A:A,0),1))</f>
        <v/>
      </c>
      <c r="O186" s="142" t="str">
        <f>IF(OR(ISBLANK($A186),$A186=""),"",IF(M186=0,0,INDEX('Employee Register'!V:V,MATCH($A186,'Employee Register'!A:A,0),1)))</f>
        <v/>
      </c>
      <c r="P186" s="142" t="str">
        <f>IF(OR(ISBLANK($A186),$A186=""),"",IF(M186=0,0,INDEX('Employee Register'!W:W,MATCH($A186,'Employee Register'!A:A,0),1)+K186))</f>
        <v/>
      </c>
      <c r="Q186" s="83" t="str">
        <f t="shared" si="27"/>
        <v/>
      </c>
      <c r="R186" s="83" t="str">
        <f>IF(OR(ISBLANK($A186),$A186=""),"",INDEX('Employee Register'!Y:Y,MATCH($A186,'Employee Register'!A:A,0))*$Y186)</f>
        <v/>
      </c>
      <c r="S186" s="83" t="str">
        <f>IF(OR(ISBLANK($A186),$A186=""),"",INDEX('Employee Register'!Z:Z,MATCH($A186,'Employee Register'!A:A,0))*$Y186)</f>
        <v/>
      </c>
      <c r="T186" s="83" t="str">
        <f>IF(OR(ISBLANK($A186),$A186=""),"",IF(SUMIF($A$6:$A186,A186,$AP$6:$AP186)&lt;='Federal Tax Tables New'!$N$5,AP186,IF('Federal Tax Tables New'!$N$5-SUMIF($A$6:$A186,A186,$AP$6:$AP186)+AP186&lt;=0,0,'Federal Tax Tables New'!$N$5-SUMIF($A$6:$A186,A186,$AP$6:$AP186)+AP186)))</f>
        <v/>
      </c>
      <c r="U186" s="83" t="str">
        <f>IF(OR(ISBLANK($A186),$A186=""),"",CHOOSE(AC186,0,$M186*Settings!$B$19))</f>
        <v/>
      </c>
      <c r="V186" s="142" t="str">
        <f>IF(OR(ISBLANK($A186),$A186=""),"",IF(M186=0,0,INDEX('Employee Register'!$AA:$AA,MATCH($A186,'Employee Register'!$A:$A,0),1)))</f>
        <v/>
      </c>
      <c r="W186" s="142" t="str">
        <f>IF(OR(ISBLANK($A186),$A186=""),"",IF(M186=0,0,INDEX('Employee Register'!$AB:$AB,MATCH($A186,'Employee Register'!$A:$A,0),1)))</f>
        <v/>
      </c>
      <c r="X186" s="49" t="str">
        <f>IF(OR(ISBLANK($A186),$A186=""),"",INDEX('Employee Register'!I:I,MATCH($A186,'Employee Register'!A:A,0))="No")</f>
        <v/>
      </c>
      <c r="Y186" s="51" t="str">
        <f t="shared" si="25"/>
        <v/>
      </c>
      <c r="Z186" s="49" t="str">
        <f>IF(OR(ISBLANK($A186),$A186=""),"",MATCH(INDEX('Employee Register'!K:K,MATCH($A186,'Employee Register'!A:A,0)),Settings!$A$2:$A$3,0))</f>
        <v/>
      </c>
      <c r="AA186" s="49" t="str">
        <f>IF(OR(ISBLANK($A186),$A186=""),"",CHOOSE(Z186,MATCH(INDEX('Employee Register'!O:O,MATCH($A186,'Employee Register'!A:A,0)),Settings!$A$6:$A$9,0),MATCH(INDEX('Employee Register'!L:L,MATCH($A186,'Employee Register'!A:A,0)),Settings!$A$12:$A$15,0)))</f>
        <v/>
      </c>
      <c r="AB186" s="49" t="str">
        <f>IF(OR(ISBLANK($A186),$A186=""),"",CHOOSE(Z186,MATCH(INDEX('Employee Register'!P:P,MATCH($A186,'Employee Register'!A:A,0)),Settings!$A$22:$A$23,0),0))</f>
        <v/>
      </c>
      <c r="AC186" s="49" t="str">
        <f>IF(OR(ISBLANK($A186),$A186=""),"",MATCH(INDEX('Employee Register'!X:X,MATCH($A186,'Employee Register'!A:A,0)),Settings!$A$26:$A$27,0))</f>
        <v/>
      </c>
      <c r="AD186" s="49" t="str">
        <f>IF(OR(ISBLANK($A186),$A186=""),"",IF(Z186=2,INDEX('Employee Register'!M:M,MATCH($A186,'Employee Register'!A:A,0)),0))</f>
        <v/>
      </c>
      <c r="AE186" s="78" t="str">
        <f>IF(OR(ISBLANK($A186),$A186=""),"",$AD186*INDEX('Federal Tax Tables New'!$B$56:$B$63,MATCH(INDEX('Employee Register'!J:J,MATCH($A186,'Employee Register'!A:A,0)),'Federal Tax Tables New'!$A$56:$A$63,0),1))</f>
        <v/>
      </c>
      <c r="AF186" s="51" t="str">
        <f t="shared" si="28"/>
        <v/>
      </c>
      <c r="AG186" s="49" t="str">
        <f>IF(OR(ISBLANK($A186),$A186=""),"",INDEX('Federal Tax Tables New'!$C$56:$C$63,MATCH(INDEX('Employee Register'!J:J,MATCH($A186,'Employee Register'!A:A,0)),'Federal Tax Tables New'!$A$56:$A$63,0),1))</f>
        <v/>
      </c>
      <c r="AH186" s="139" t="str">
        <f>IF(OR(ISBLANK($A186),$A186=""),"",IF(AF186&lt;CHOOSE(Z186,INDEX('Employee Register'!S:S,MATCH($A186,'Employee Register'!A:A,0)),0),0,AF186*AG186-CHOOSE(Z186,INDEX('Employee Register'!S:S,MATCH($A186,'Employee Register'!A:A,0))*AG186,0)))</f>
        <v/>
      </c>
      <c r="AI186" s="51" t="str">
        <f>IF(OR(ISBLANK($A186),$A186=""),"",MAX(IF($Z186=1,CHOOSE(AB186,CHOOSE(AA186,0,INDEX('Federal Tax Tables New'!$F$33:$I$40,MATCH(AH186,'Federal Tax Tables New'!$F$33:$F$40,1),1),INDEX('Federal Tax Tables New'!$F$22:$I$29,MATCH(AH186,'Federal Tax Tables New'!$F$22:$F$29,1),1),INDEX('Federal Tax Tables New'!$F$44:$I$51,MATCH(AH186,'Federal Tax Tables New'!$F$44:$F$51,1),1)),CHOOSE(AA186,0,INDEX('Federal Tax Tables New'!$K$33:$N$40,MATCH(AH186,'Federal Tax Tables New'!$K$33:$K$40,1),1),INDEX('Federal Tax Tables New'!$K$22:$N$29,MATCH(AH186,'Federal Tax Tables New'!$K$22:$K$29,1),1),INDEX('Federal Tax Tables New'!$K$44:$N$51,MATCH(AH186,'Federal Tax Tables New'!$K$44:$K$51,1),1))),0),IF($Z186=2,CHOOSE(AA186,0,INDEX('Federal Tax Tables New'!$A$33:$D$40,MATCH(AH186,'Federal Tax Tables New'!$A$33:$A$40,1),1),INDEX('Federal Tax Tables New'!$A$22:$D$29,MATCH(AH186,'Federal Tax Tables New'!$A$22:$A$29,1),1),INDEX('Federal Tax Tables New'!$A$33:$D$40,MATCH(AH186,'Federal Tax Tables New'!$A$33:$A$40,1),1)),0)))</f>
        <v/>
      </c>
      <c r="AJ186" s="51" t="str">
        <f>IF(OR(ISBLANK($A186),$A186=""),"",MAX(IF($Z186=1,CHOOSE(AB186,CHOOSE(AA186,0,INDEX('Federal Tax Tables New'!$F$33:$I$40,MATCH(AH186,'Federal Tax Tables New'!$F$33:$F$40,1),3),INDEX('Federal Tax Tables New'!$F$22:$I$29,MATCH(AH186,'Federal Tax Tables New'!$F$22:$F$29,1),3),INDEX('Federal Tax Tables New'!$F$44:$I$51,MATCH(AH186,'Federal Tax Tables New'!$F$44:$F$51,1),3)),CHOOSE(AA186,0,INDEX('Federal Tax Tables New'!$K$33:$N$40,MATCH(AH186,'Federal Tax Tables New'!$K$33:$K$40,1),3),INDEX('Federal Tax Tables New'!$K$22:$N$29,MATCH(AH186,'Federal Tax Tables New'!$K$22:$K$29,1),3),INDEX('Federal Tax Tables New'!$K$44:$N$51,MATCH(AH186,'Federal Tax Tables New'!$K$44:$K$51,1),3))),0),IF($Z186=2,CHOOSE(AA186,0,INDEX('Federal Tax Tables New'!$A$33:$D$40,MATCH(AH186,'Federal Tax Tables New'!$A$33:$A$40,1),3),INDEX('Federal Tax Tables New'!$A$22:$D$29,MATCH(AH186,'Federal Tax Tables New'!$A$22:$A$29,1),3),INDEX('Federal Tax Tables New'!$A$33:$D$40,MATCH(AH186,'Federal Tax Tables New'!$A$33:$A$40,1),3)),0)))</f>
        <v/>
      </c>
      <c r="AK186" s="79" t="str">
        <f>IF(OR(ISBLANK($A186),$A186=""),"",MAX(IF($Z186=1,CHOOSE(AB186,CHOOSE(AA186,0,INDEX('Federal Tax Tables New'!$F$33:$I$40,MATCH(AH186,'Federal Tax Tables New'!$F$33:$F$40,1),4),INDEX('Federal Tax Tables New'!$F$22:$I$29,MATCH(AH186,'Federal Tax Tables New'!$F$22:$F$29,1),4),INDEX('Federal Tax Tables New'!$F$44:$I$51,MATCH(AH186,'Federal Tax Tables New'!$F$44:$F$51,1),4)),CHOOSE(AA186,0,INDEX('Federal Tax Tables New'!$K$33:$N$40,MATCH(AH186,'Federal Tax Tables New'!$K$33:$K$40,1),4),INDEX('Federal Tax Tables New'!$K$22:$N$29,MATCH(AH186,'Federal Tax Tables New'!$K$22:$K$29,1),4),INDEX('Federal Tax Tables New'!$K$44:$N$51,MATCH(AH186,'Federal Tax Tables New'!$K$44:$K$51,1),4))),0),IF($Z186=2,CHOOSE(AA186,0,INDEX('Federal Tax Tables New'!$A$33:$D$40,MATCH(AH186,'Federal Tax Tables New'!$A$33:$A$40,1),4),INDEX('Federal Tax Tables New'!$A$22:$D$29,MATCH(AH186,'Federal Tax Tables New'!$A$22:$A$29,1),4),INDEX('Federal Tax Tables New'!$A$33:$D$40,MATCH(AH186,'Federal Tax Tables New'!$A$33:$A$40,1),4)),0)))</f>
        <v/>
      </c>
      <c r="AL186" s="51" t="str">
        <f t="shared" si="26"/>
        <v/>
      </c>
      <c r="AM186" s="51" t="str">
        <f>IF(OR(ISBLANK($A186),$A186=""),"",CHOOSE(Z186,INDEX('Employee Register'!Q:Q,MATCH($A186,'Employee Register'!A:A,0))*'Federal Tax Tables New'!$H$5+INDEX('Employee Register'!R:R,MATCH($A186,'Employee Register'!A:A,0))*'Federal Tax Tables New'!$H$6,0))</f>
        <v/>
      </c>
      <c r="AN186" s="51" t="str">
        <f t="shared" si="29"/>
        <v/>
      </c>
      <c r="AO186" s="139" t="str">
        <f>IF(OR(ISBLANK($A186),$A186=""),"",IF(OR(M186=0,AA186=1),0,CHOOSE(Z186,INDEX('Employee Register'!T:T,MATCH($A186,'Employee Register'!A:A,0)),INDEX('Employee Register'!N:N,MATCH($A186,'Employee Register'!A:A,0)))))</f>
        <v/>
      </c>
      <c r="AP186" s="51" t="str">
        <f>IF(OR(ISBLANK($A186),$A186=""),"",CHOOSE(AC186,0,(M186-O186)*Settings!$B$18))</f>
        <v/>
      </c>
      <c r="AQ186" s="84" t="str">
        <f t="shared" si="30"/>
        <v/>
      </c>
      <c r="AS186" s="113"/>
    </row>
    <row r="187" spans="1:45" s="115" customFormat="1" ht="15" customHeight="1" x14ac:dyDescent="0.2">
      <c r="A187" s="206" t="s">
        <v>52</v>
      </c>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S187" s="113"/>
    </row>
  </sheetData>
  <sheetProtection algorithmName="SHA-512" hashValue="o6ljMpzLtqx6Ixh0yDGdOLKXppqH4E0aeCC5bTd8EXKzxH24t6AM+6kpapHie0sTf3kWfSpCupHyLnYn6f6TUA==" saltValue="KGQGWEtjnBf5gmwmmAoOmg==" spinCount="100000" sheet="1" objects="1" scenarios="1" selectLockedCells="1"/>
  <mergeCells count="8">
    <mergeCell ref="AS13:AS24"/>
    <mergeCell ref="Z4:AO4"/>
    <mergeCell ref="A2:B2"/>
    <mergeCell ref="C4:D4"/>
    <mergeCell ref="V4:W4"/>
    <mergeCell ref="Q4:U4"/>
    <mergeCell ref="E4:I4"/>
    <mergeCell ref="N4:P4"/>
  </mergeCells>
  <phoneticPr fontId="14" type="noConversion"/>
  <conditionalFormatting sqref="I6:I186">
    <cfRule type="expression" dxfId="0" priority="1" stopIfTrue="1">
      <formula>$X6=TRUE</formula>
    </cfRule>
  </conditionalFormatting>
  <hyperlinks>
    <hyperlink ref="AS3" r:id="rId1" xr:uid="{9CEF5608-A6C4-441F-AD5E-BC032A8BEF1C}"/>
  </hyperlinks>
  <pageMargins left="0.15748031496062992" right="0.15748031496062992" top="0.19685039370078741" bottom="0.59055118110236227" header="0.51181102362204722" footer="0.31496062992125984"/>
  <pageSetup paperSize="9" scale="65" orientation="landscape" r:id="rId2"/>
  <headerFooter alignWithMargins="0">
    <oddFooter>&amp;RPage &amp;P of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E984E-45E8-4349-B9A0-775F32E269B5}">
  <dimension ref="B1:F71"/>
  <sheetViews>
    <sheetView showGridLines="0" workbookViewId="0">
      <selection activeCell="B3" sqref="B3"/>
    </sheetView>
  </sheetViews>
  <sheetFormatPr defaultRowHeight="18" customHeight="1" x14ac:dyDescent="0.2"/>
  <cols>
    <col min="1" max="1" width="1.7109375" style="113" customWidth="1"/>
    <col min="2" max="2" width="63.5703125" style="115" customWidth="1"/>
    <col min="3" max="3" width="29.28515625" style="210" customWidth="1"/>
    <col min="4" max="4" width="2.7109375" style="113" customWidth="1"/>
    <col min="5" max="5" width="9.140625" style="113"/>
    <col min="6" max="6" width="31" style="113" customWidth="1"/>
    <col min="7" max="16384" width="9.140625" style="113"/>
  </cols>
  <sheetData>
    <row r="1" spans="2:6" ht="39.950000000000003" customHeight="1" x14ac:dyDescent="0.45">
      <c r="B1" s="209"/>
      <c r="D1" s="148" t="s">
        <v>75</v>
      </c>
      <c r="F1" s="149"/>
    </row>
    <row r="2" spans="2:6" ht="18" customHeight="1" thickBot="1" x14ac:dyDescent="0.25">
      <c r="B2" s="211"/>
      <c r="C2" s="212"/>
      <c r="D2" s="213"/>
      <c r="F2" s="152" t="str">
        <f ca="1">"© 2013 - "&amp;YEAR(TODAY())&amp;" Spreadsheet123 LTD"</f>
        <v>© 2013 - 2024 Spreadsheet123 LTD</v>
      </c>
    </row>
    <row r="3" spans="2:6" ht="18" customHeight="1" thickTop="1" x14ac:dyDescent="0.2">
      <c r="F3" s="126" t="s">
        <v>6</v>
      </c>
    </row>
    <row r="4" spans="2:6" ht="18" customHeight="1" x14ac:dyDescent="0.2">
      <c r="B4" s="153" t="s">
        <v>177</v>
      </c>
      <c r="F4" s="155"/>
    </row>
    <row r="5" spans="2:6" ht="18" customHeight="1" x14ac:dyDescent="0.2">
      <c r="B5" s="156" t="s">
        <v>175</v>
      </c>
      <c r="F5" s="157"/>
    </row>
    <row r="6" spans="2:6" ht="18" customHeight="1" x14ac:dyDescent="0.2">
      <c r="B6" s="156" t="s">
        <v>176</v>
      </c>
      <c r="F6" s="157"/>
    </row>
    <row r="7" spans="2:6" ht="18" customHeight="1" x14ac:dyDescent="0.2">
      <c r="F7" s="157"/>
    </row>
    <row r="8" spans="2:6" ht="21.95" customHeight="1" x14ac:dyDescent="0.2">
      <c r="B8" s="287" t="s">
        <v>73</v>
      </c>
      <c r="C8" s="287"/>
      <c r="D8" s="287"/>
      <c r="F8" s="157"/>
    </row>
    <row r="9" spans="2:6" ht="6.95" customHeight="1" x14ac:dyDescent="0.2">
      <c r="B9" s="219"/>
      <c r="C9" s="220"/>
      <c r="D9" s="221"/>
      <c r="F9" s="162"/>
    </row>
    <row r="10" spans="2:6" ht="18" customHeight="1" x14ac:dyDescent="0.2">
      <c r="B10" s="217" t="s">
        <v>36</v>
      </c>
      <c r="C10" s="246">
        <v>44075</v>
      </c>
      <c r="D10" s="221"/>
      <c r="F10" s="157"/>
    </row>
    <row r="11" spans="2:6" ht="6.95" customHeight="1" x14ac:dyDescent="0.2">
      <c r="B11" s="217"/>
      <c r="C11" s="222"/>
      <c r="D11" s="221"/>
      <c r="F11" s="162"/>
    </row>
    <row r="12" spans="2:6" ht="18" customHeight="1" x14ac:dyDescent="0.2">
      <c r="B12" s="217" t="s">
        <v>37</v>
      </c>
      <c r="C12" s="246">
        <v>44165</v>
      </c>
      <c r="D12" s="221"/>
      <c r="F12" s="157"/>
    </row>
    <row r="13" spans="2:6" ht="6.95" customHeight="1" x14ac:dyDescent="0.2">
      <c r="B13" s="219"/>
      <c r="C13" s="220"/>
      <c r="D13" s="221"/>
      <c r="F13" s="151"/>
    </row>
    <row r="14" spans="2:6" ht="9.9499999999999993" customHeight="1" x14ac:dyDescent="0.2">
      <c r="F14" s="151"/>
    </row>
    <row r="15" spans="2:6" ht="21.95" customHeight="1" x14ac:dyDescent="0.2">
      <c r="B15" s="288" t="s">
        <v>74</v>
      </c>
      <c r="C15" s="288"/>
      <c r="D15" s="288"/>
      <c r="F15" s="151"/>
    </row>
    <row r="16" spans="2:6" ht="6.95" customHeight="1" x14ac:dyDescent="0.2">
      <c r="F16" s="151"/>
    </row>
    <row r="17" spans="2:6" ht="18" customHeight="1" x14ac:dyDescent="0.2">
      <c r="B17" s="223" t="s">
        <v>154</v>
      </c>
      <c r="C17" s="224"/>
      <c r="D17" s="225"/>
      <c r="F17" s="151"/>
    </row>
    <row r="18" spans="2:6" ht="18" customHeight="1" x14ac:dyDescent="0.2">
      <c r="B18" s="226" t="s">
        <v>4</v>
      </c>
      <c r="C18" s="227">
        <v>36961.599999999999</v>
      </c>
      <c r="D18" s="228"/>
      <c r="F18" s="151"/>
    </row>
    <row r="19" spans="2:6" ht="6.95" customHeight="1" x14ac:dyDescent="0.2">
      <c r="F19" s="151"/>
    </row>
    <row r="20" spans="2:6" ht="18" customHeight="1" x14ac:dyDescent="0.2">
      <c r="B20" s="223" t="s">
        <v>162</v>
      </c>
      <c r="C20" s="224"/>
      <c r="D20" s="225"/>
      <c r="F20" s="151"/>
    </row>
    <row r="21" spans="2:6" ht="18" customHeight="1" x14ac:dyDescent="0.2">
      <c r="B21" s="226" t="s">
        <v>158</v>
      </c>
      <c r="C21" s="227">
        <v>1377.2460000000001</v>
      </c>
      <c r="D21" s="228"/>
      <c r="F21" s="151"/>
    </row>
    <row r="22" spans="2:6" ht="18" customHeight="1" x14ac:dyDescent="0.2">
      <c r="B22" s="226" t="s">
        <v>95</v>
      </c>
      <c r="C22" s="227">
        <v>0</v>
      </c>
      <c r="D22" s="228"/>
      <c r="F22" s="151"/>
    </row>
    <row r="23" spans="2:6" ht="18" customHeight="1" x14ac:dyDescent="0.2">
      <c r="B23" s="226" t="s">
        <v>35</v>
      </c>
      <c r="C23" s="227">
        <v>0</v>
      </c>
      <c r="D23" s="228"/>
      <c r="F23" s="151"/>
    </row>
    <row r="24" spans="2:6" ht="6.95" customHeight="1" x14ac:dyDescent="0.2">
      <c r="F24" s="151"/>
    </row>
    <row r="25" spans="2:6" ht="18" customHeight="1" x14ac:dyDescent="0.2">
      <c r="B25" s="223" t="s">
        <v>156</v>
      </c>
      <c r="C25" s="224"/>
      <c r="D25" s="225"/>
      <c r="F25" s="151"/>
    </row>
    <row r="26" spans="2:6" ht="18" customHeight="1" x14ac:dyDescent="0.2">
      <c r="B26" s="226" t="s">
        <v>25</v>
      </c>
      <c r="C26" s="227">
        <v>2576.7482800000007</v>
      </c>
      <c r="D26" s="228"/>
      <c r="F26" s="190"/>
    </row>
    <row r="27" spans="2:6" ht="18" customHeight="1" x14ac:dyDescent="0.2">
      <c r="B27" s="226" t="s">
        <v>33</v>
      </c>
      <c r="C27" s="227">
        <v>1647.5555902000001</v>
      </c>
      <c r="D27" s="228"/>
      <c r="F27" s="190"/>
    </row>
    <row r="28" spans="2:6" ht="18" customHeight="1" x14ac:dyDescent="0.2">
      <c r="B28" s="226" t="s">
        <v>70</v>
      </c>
      <c r="C28" s="227">
        <v>0</v>
      </c>
      <c r="D28" s="228"/>
      <c r="F28" s="131"/>
    </row>
    <row r="29" spans="2:6" ht="18" customHeight="1" x14ac:dyDescent="0.2">
      <c r="B29" s="226" t="s">
        <v>48</v>
      </c>
      <c r="C29" s="227">
        <v>2291.6192000000005</v>
      </c>
      <c r="D29" s="228"/>
      <c r="F29" s="151"/>
    </row>
    <row r="30" spans="2:6" ht="18" customHeight="1" x14ac:dyDescent="0.2">
      <c r="B30" s="226" t="s">
        <v>49</v>
      </c>
      <c r="C30" s="227">
        <v>535.94320000000005</v>
      </c>
      <c r="D30" s="228"/>
      <c r="F30" s="151"/>
    </row>
    <row r="31" spans="2:6" ht="6.95" customHeight="1" x14ac:dyDescent="0.2">
      <c r="F31" s="151"/>
    </row>
    <row r="32" spans="2:6" ht="18" customHeight="1" x14ac:dyDescent="0.2">
      <c r="B32" s="223" t="s">
        <v>160</v>
      </c>
      <c r="C32" s="224"/>
      <c r="D32" s="225"/>
      <c r="F32" s="151"/>
    </row>
    <row r="33" spans="2:6" ht="18" customHeight="1" x14ac:dyDescent="0.2">
      <c r="B33" s="226" t="s">
        <v>72</v>
      </c>
      <c r="C33" s="227">
        <v>303</v>
      </c>
      <c r="D33" s="228"/>
      <c r="F33" s="190"/>
    </row>
    <row r="34" spans="2:6" ht="18" customHeight="1" x14ac:dyDescent="0.2">
      <c r="B34" s="226" t="s">
        <v>71</v>
      </c>
      <c r="C34" s="227">
        <v>90</v>
      </c>
      <c r="D34" s="228"/>
      <c r="F34" s="190"/>
    </row>
    <row r="35" spans="2:6" ht="18" customHeight="1" x14ac:dyDescent="0.2">
      <c r="F35" s="190"/>
    </row>
    <row r="36" spans="2:6" ht="18" customHeight="1" x14ac:dyDescent="0.2">
      <c r="F36" s="190"/>
    </row>
    <row r="37" spans="2:6" ht="18" customHeight="1" x14ac:dyDescent="0.2">
      <c r="F37" s="190"/>
    </row>
    <row r="38" spans="2:6" ht="18" customHeight="1" x14ac:dyDescent="0.2">
      <c r="F38" s="190"/>
    </row>
    <row r="39" spans="2:6" ht="18" customHeight="1" x14ac:dyDescent="0.2">
      <c r="F39" s="190"/>
    </row>
    <row r="40" spans="2:6" ht="18" customHeight="1" x14ac:dyDescent="0.2">
      <c r="F40" s="190"/>
    </row>
    <row r="41" spans="2:6" ht="18" customHeight="1" x14ac:dyDescent="0.2">
      <c r="F41" s="190"/>
    </row>
    <row r="42" spans="2:6" ht="18" customHeight="1" x14ac:dyDescent="0.2">
      <c r="F42" s="190"/>
    </row>
    <row r="43" spans="2:6" ht="18" customHeight="1" x14ac:dyDescent="0.2">
      <c r="F43" s="190"/>
    </row>
    <row r="44" spans="2:6" ht="18" customHeight="1" x14ac:dyDescent="0.2">
      <c r="F44" s="190"/>
    </row>
    <row r="45" spans="2:6" ht="18" customHeight="1" x14ac:dyDescent="0.2">
      <c r="F45" s="190"/>
    </row>
    <row r="46" spans="2:6" ht="18" customHeight="1" x14ac:dyDescent="0.2">
      <c r="F46" s="190"/>
    </row>
    <row r="47" spans="2:6" ht="18" customHeight="1" x14ac:dyDescent="0.2">
      <c r="F47" s="190"/>
    </row>
    <row r="48" spans="2:6" ht="18" customHeight="1" x14ac:dyDescent="0.2">
      <c r="F48" s="190"/>
    </row>
    <row r="49" spans="6:6" ht="18" customHeight="1" x14ac:dyDescent="0.2">
      <c r="F49" s="151"/>
    </row>
    <row r="50" spans="6:6" ht="18" customHeight="1" x14ac:dyDescent="0.2">
      <c r="F50" s="151"/>
    </row>
    <row r="51" spans="6:6" ht="18" customHeight="1" x14ac:dyDescent="0.2">
      <c r="F51" s="151"/>
    </row>
    <row r="52" spans="6:6" ht="18" customHeight="1" x14ac:dyDescent="0.2">
      <c r="F52" s="151"/>
    </row>
    <row r="53" spans="6:6" ht="18" customHeight="1" x14ac:dyDescent="0.2">
      <c r="F53" s="151"/>
    </row>
    <row r="54" spans="6:6" ht="18" customHeight="1" x14ac:dyDescent="0.2">
      <c r="F54" s="151"/>
    </row>
    <row r="55" spans="6:6" ht="18" customHeight="1" x14ac:dyDescent="0.2">
      <c r="F55" s="151"/>
    </row>
    <row r="56" spans="6:6" ht="18" customHeight="1" x14ac:dyDescent="0.2">
      <c r="F56" s="151"/>
    </row>
    <row r="57" spans="6:6" ht="18" customHeight="1" x14ac:dyDescent="0.2">
      <c r="F57" s="151"/>
    </row>
    <row r="58" spans="6:6" ht="18" customHeight="1" x14ac:dyDescent="0.2">
      <c r="F58" s="151"/>
    </row>
    <row r="59" spans="6:6" ht="18" customHeight="1" x14ac:dyDescent="0.2">
      <c r="F59" s="151"/>
    </row>
    <row r="60" spans="6:6" ht="18" customHeight="1" x14ac:dyDescent="0.2">
      <c r="F60" s="151"/>
    </row>
    <row r="61" spans="6:6" ht="18" customHeight="1" x14ac:dyDescent="0.2">
      <c r="F61" s="151"/>
    </row>
    <row r="62" spans="6:6" ht="18" customHeight="1" x14ac:dyDescent="0.2">
      <c r="F62" s="151"/>
    </row>
    <row r="63" spans="6:6" ht="18" customHeight="1" x14ac:dyDescent="0.2">
      <c r="F63" s="151"/>
    </row>
    <row r="64" spans="6:6" ht="18" customHeight="1" x14ac:dyDescent="0.2">
      <c r="F64" s="151"/>
    </row>
    <row r="65" spans="6:6" ht="18" customHeight="1" x14ac:dyDescent="0.2">
      <c r="F65" s="151"/>
    </row>
    <row r="66" spans="6:6" ht="18" customHeight="1" x14ac:dyDescent="0.2">
      <c r="F66" s="151"/>
    </row>
    <row r="67" spans="6:6" ht="18" customHeight="1" x14ac:dyDescent="0.2">
      <c r="F67" s="151"/>
    </row>
    <row r="68" spans="6:6" ht="18" customHeight="1" x14ac:dyDescent="0.2">
      <c r="F68" s="151"/>
    </row>
    <row r="69" spans="6:6" ht="18" customHeight="1" x14ac:dyDescent="0.2">
      <c r="F69" s="151"/>
    </row>
    <row r="70" spans="6:6" ht="18" customHeight="1" x14ac:dyDescent="0.2">
      <c r="F70" s="151"/>
    </row>
    <row r="71" spans="6:6" ht="18" customHeight="1" x14ac:dyDescent="0.2">
      <c r="F71" s="151"/>
    </row>
  </sheetData>
  <sheetProtection algorithmName="SHA-512" hashValue="8xFzX6K2E727nKNpwfv9lb6xViH9hKhHsUm11nFfvZlEo3eQgza4uY5FplYADRb24YVNlnTOUX0p0vtVAgU4ug==" saltValue="xpgb0zrUX/58qlELMTGXBg==" spinCount="100000" sheet="1" objects="1" scenarios="1" selectLockedCells="1"/>
  <mergeCells count="2">
    <mergeCell ref="B8:D8"/>
    <mergeCell ref="B15:D15"/>
  </mergeCells>
  <dataValidations count="2">
    <dataValidation allowBlank="1" showInputMessage="1" showErrorMessage="1" promptTitle="Enter End Date " prompt="Enter end date of report" sqref="C12" xr:uid="{25B557B8-62AB-462F-ABF3-B4B0A146C17B}"/>
    <dataValidation allowBlank="1" showInputMessage="1" showErrorMessage="1" promptTitle="Enter Start Date" prompt="Enter start date of report" sqref="C10" xr:uid="{CC3EC6A0-1768-4125-BF5B-14003EE172C2}"/>
  </dataValidations>
  <hyperlinks>
    <hyperlink ref="F3" r:id="rId1" xr:uid="{63578B49-7D8B-4CC5-8C6A-9428AC9841C5}"/>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4A107-7074-4C2D-9359-D850B54C874A}">
  <dimension ref="B1:F71"/>
  <sheetViews>
    <sheetView showGridLines="0" workbookViewId="0">
      <selection activeCell="C10" sqref="C10"/>
    </sheetView>
  </sheetViews>
  <sheetFormatPr defaultRowHeight="18" customHeight="1" x14ac:dyDescent="0.2"/>
  <cols>
    <col min="1" max="1" width="1.7109375" style="113" customWidth="1"/>
    <col min="2" max="2" width="63.5703125" style="115" customWidth="1"/>
    <col min="3" max="3" width="29.28515625" style="210" customWidth="1"/>
    <col min="4" max="4" width="2.7109375" style="113" customWidth="1"/>
    <col min="5" max="5" width="9.140625" style="113"/>
    <col min="6" max="6" width="31" style="113" customWidth="1"/>
    <col min="7" max="16384" width="9.140625" style="113"/>
  </cols>
  <sheetData>
    <row r="1" spans="2:6" ht="39.950000000000003" customHeight="1" x14ac:dyDescent="0.45">
      <c r="B1" s="209"/>
      <c r="D1" s="148" t="s">
        <v>180</v>
      </c>
      <c r="F1" s="149"/>
    </row>
    <row r="2" spans="2:6" ht="18" customHeight="1" thickBot="1" x14ac:dyDescent="0.25">
      <c r="B2" s="211"/>
      <c r="C2" s="212"/>
      <c r="D2" s="213"/>
      <c r="F2" s="152" t="str">
        <f ca="1">"© 2013 - "&amp;YEAR(TODAY())&amp;" Spreadsheet123 LTD"</f>
        <v>© 2013 - 2024 Spreadsheet123 LTD</v>
      </c>
    </row>
    <row r="3" spans="2:6" ht="18" customHeight="1" thickTop="1" x14ac:dyDescent="0.2">
      <c r="F3" s="126" t="s">
        <v>6</v>
      </c>
    </row>
    <row r="4" spans="2:6" ht="18" customHeight="1" x14ac:dyDescent="0.2">
      <c r="B4" s="153" t="s">
        <v>177</v>
      </c>
      <c r="F4" s="155"/>
    </row>
    <row r="5" spans="2:6" ht="18" customHeight="1" x14ac:dyDescent="0.2">
      <c r="B5" s="156" t="s">
        <v>175</v>
      </c>
      <c r="F5" s="157"/>
    </row>
    <row r="6" spans="2:6" ht="18" customHeight="1" x14ac:dyDescent="0.2">
      <c r="B6" s="156" t="s">
        <v>176</v>
      </c>
      <c r="F6" s="157"/>
    </row>
    <row r="7" spans="2:6" ht="18" customHeight="1" x14ac:dyDescent="0.2">
      <c r="F7" s="157"/>
    </row>
    <row r="8" spans="2:6" x14ac:dyDescent="0.2">
      <c r="B8" s="289" t="s">
        <v>181</v>
      </c>
      <c r="C8" s="289"/>
      <c r="D8" s="289"/>
      <c r="F8" s="157"/>
    </row>
    <row r="9" spans="2:6" ht="6.95" customHeight="1" x14ac:dyDescent="0.2">
      <c r="B9" s="214"/>
      <c r="C9" s="215"/>
      <c r="D9" s="216"/>
      <c r="F9" s="162"/>
    </row>
    <row r="10" spans="2:6" ht="18" customHeight="1" x14ac:dyDescent="0.2">
      <c r="B10" s="217" t="s">
        <v>182</v>
      </c>
      <c r="C10" s="247" t="s">
        <v>60</v>
      </c>
      <c r="D10" s="216"/>
      <c r="E10" s="218"/>
      <c r="F10" s="157"/>
    </row>
    <row r="11" spans="2:6" ht="6.95" customHeight="1" x14ac:dyDescent="0.2">
      <c r="B11" s="214"/>
      <c r="C11" s="215"/>
      <c r="D11" s="216"/>
      <c r="F11" s="162"/>
    </row>
    <row r="12" spans="2:6" ht="18" customHeight="1" x14ac:dyDescent="0.2">
      <c r="F12" s="157"/>
    </row>
    <row r="13" spans="2:6" x14ac:dyDescent="0.2">
      <c r="B13" s="287" t="s">
        <v>73</v>
      </c>
      <c r="C13" s="287"/>
      <c r="D13" s="287"/>
      <c r="F13" s="151"/>
    </row>
    <row r="14" spans="2:6" ht="6.95" customHeight="1" x14ac:dyDescent="0.2">
      <c r="B14" s="219"/>
      <c r="C14" s="220"/>
      <c r="D14" s="221"/>
      <c r="F14" s="151"/>
    </row>
    <row r="15" spans="2:6" ht="18" customHeight="1" x14ac:dyDescent="0.2">
      <c r="B15" s="217" t="s">
        <v>36</v>
      </c>
      <c r="C15" s="246">
        <v>44075</v>
      </c>
      <c r="D15" s="221"/>
      <c r="E15" s="218"/>
      <c r="F15" s="151"/>
    </row>
    <row r="16" spans="2:6" ht="6.95" customHeight="1" x14ac:dyDescent="0.2">
      <c r="B16" s="217"/>
      <c r="C16" s="222"/>
      <c r="D16" s="221"/>
      <c r="F16" s="151"/>
    </row>
    <row r="17" spans="2:6" ht="18" customHeight="1" x14ac:dyDescent="0.2">
      <c r="B17" s="217" t="s">
        <v>37</v>
      </c>
      <c r="C17" s="246">
        <v>44165</v>
      </c>
      <c r="D17" s="221"/>
      <c r="F17" s="151"/>
    </row>
    <row r="18" spans="2:6" ht="6.95" customHeight="1" x14ac:dyDescent="0.2">
      <c r="B18" s="219"/>
      <c r="C18" s="220"/>
      <c r="D18" s="221"/>
      <c r="F18" s="151"/>
    </row>
    <row r="19" spans="2:6" ht="9.9499999999999993" customHeight="1" x14ac:dyDescent="0.2">
      <c r="F19" s="151"/>
    </row>
    <row r="20" spans="2:6" ht="18" customHeight="1" x14ac:dyDescent="0.2">
      <c r="B20" s="223" t="s">
        <v>154</v>
      </c>
      <c r="C20" s="224"/>
      <c r="D20" s="225"/>
      <c r="F20" s="151"/>
    </row>
    <row r="21" spans="2:6" ht="18" customHeight="1" x14ac:dyDescent="0.2">
      <c r="B21" s="226" t="s">
        <v>4</v>
      </c>
      <c r="C21" s="227">
        <v>10998.800000000001</v>
      </c>
      <c r="D21" s="228"/>
      <c r="F21" s="151"/>
    </row>
    <row r="22" spans="2:6" ht="9.9499999999999993" customHeight="1" x14ac:dyDescent="0.2">
      <c r="F22" s="151"/>
    </row>
    <row r="23" spans="2:6" ht="18" customHeight="1" x14ac:dyDescent="0.2">
      <c r="B23" s="223" t="s">
        <v>162</v>
      </c>
      <c r="C23" s="224"/>
      <c r="D23" s="225"/>
      <c r="F23" s="151"/>
    </row>
    <row r="24" spans="2:6" ht="18" customHeight="1" x14ac:dyDescent="0.2">
      <c r="B24" s="226" t="s">
        <v>158</v>
      </c>
      <c r="C24" s="227">
        <v>419.952</v>
      </c>
      <c r="D24" s="228"/>
      <c r="F24" s="151"/>
    </row>
    <row r="25" spans="2:6" ht="18" customHeight="1" x14ac:dyDescent="0.2">
      <c r="B25" s="226" t="s">
        <v>95</v>
      </c>
      <c r="C25" s="227">
        <v>0</v>
      </c>
      <c r="D25" s="228"/>
      <c r="F25" s="151"/>
    </row>
    <row r="26" spans="2:6" ht="18" customHeight="1" x14ac:dyDescent="0.2">
      <c r="B26" s="226" t="s">
        <v>35</v>
      </c>
      <c r="C26" s="227">
        <v>0</v>
      </c>
      <c r="D26" s="228"/>
      <c r="F26" s="190"/>
    </row>
    <row r="27" spans="2:6" ht="6.95" customHeight="1" x14ac:dyDescent="0.2">
      <c r="F27" s="190"/>
    </row>
    <row r="28" spans="2:6" ht="18" customHeight="1" x14ac:dyDescent="0.2">
      <c r="B28" s="223" t="s">
        <v>156</v>
      </c>
      <c r="C28" s="224"/>
      <c r="D28" s="225"/>
      <c r="F28" s="131"/>
    </row>
    <row r="29" spans="2:6" ht="18" customHeight="1" x14ac:dyDescent="0.2">
      <c r="B29" s="226" t="s">
        <v>25</v>
      </c>
      <c r="C29" s="227">
        <v>957.21176000000014</v>
      </c>
      <c r="D29" s="228"/>
      <c r="F29" s="151"/>
    </row>
    <row r="30" spans="2:6" ht="18" customHeight="1" x14ac:dyDescent="0.2">
      <c r="B30" s="226" t="s">
        <v>33</v>
      </c>
      <c r="C30" s="227">
        <v>489.80066240000008</v>
      </c>
      <c r="D30" s="228"/>
      <c r="F30" s="151"/>
    </row>
    <row r="31" spans="2:6" ht="18" customHeight="1" x14ac:dyDescent="0.2">
      <c r="B31" s="226" t="s">
        <v>70</v>
      </c>
      <c r="C31" s="227">
        <v>0</v>
      </c>
      <c r="D31" s="228"/>
      <c r="F31" s="151"/>
    </row>
    <row r="32" spans="2:6" ht="18" customHeight="1" x14ac:dyDescent="0.2">
      <c r="B32" s="226" t="s">
        <v>48</v>
      </c>
      <c r="C32" s="227">
        <v>681.92560000000003</v>
      </c>
      <c r="D32" s="228"/>
      <c r="F32" s="151"/>
    </row>
    <row r="33" spans="2:6" ht="18" customHeight="1" x14ac:dyDescent="0.2">
      <c r="B33" s="226" t="s">
        <v>49</v>
      </c>
      <c r="C33" s="227">
        <v>159.48260000000002</v>
      </c>
      <c r="D33" s="228"/>
      <c r="F33" s="190"/>
    </row>
    <row r="34" spans="2:6" ht="6.95" customHeight="1" x14ac:dyDescent="0.2">
      <c r="F34" s="190"/>
    </row>
    <row r="35" spans="2:6" ht="18" customHeight="1" x14ac:dyDescent="0.2">
      <c r="B35" s="223" t="s">
        <v>160</v>
      </c>
      <c r="C35" s="224"/>
      <c r="D35" s="225"/>
      <c r="F35" s="190"/>
    </row>
    <row r="36" spans="2:6" ht="18" customHeight="1" x14ac:dyDescent="0.2">
      <c r="B36" s="226" t="s">
        <v>72</v>
      </c>
      <c r="C36" s="227">
        <v>135</v>
      </c>
      <c r="D36" s="228"/>
      <c r="F36" s="190"/>
    </row>
    <row r="37" spans="2:6" ht="18" customHeight="1" x14ac:dyDescent="0.2">
      <c r="B37" s="226" t="s">
        <v>71</v>
      </c>
      <c r="C37" s="227">
        <v>0</v>
      </c>
      <c r="D37" s="228"/>
      <c r="F37" s="190"/>
    </row>
    <row r="38" spans="2:6" ht="18" customHeight="1" x14ac:dyDescent="0.2">
      <c r="F38" s="190"/>
    </row>
    <row r="39" spans="2:6" ht="18" customHeight="1" x14ac:dyDescent="0.2">
      <c r="F39" s="190"/>
    </row>
    <row r="40" spans="2:6" ht="18" customHeight="1" x14ac:dyDescent="0.2">
      <c r="F40" s="190"/>
    </row>
    <row r="41" spans="2:6" ht="18" customHeight="1" x14ac:dyDescent="0.2">
      <c r="F41" s="190"/>
    </row>
    <row r="42" spans="2:6" ht="18" customHeight="1" x14ac:dyDescent="0.2">
      <c r="F42" s="190"/>
    </row>
    <row r="43" spans="2:6" ht="18" customHeight="1" x14ac:dyDescent="0.2">
      <c r="F43" s="190"/>
    </row>
    <row r="44" spans="2:6" ht="18" customHeight="1" x14ac:dyDescent="0.2">
      <c r="F44" s="190"/>
    </row>
    <row r="45" spans="2:6" ht="18" customHeight="1" x14ac:dyDescent="0.2">
      <c r="F45" s="190"/>
    </row>
    <row r="46" spans="2:6" ht="18" customHeight="1" x14ac:dyDescent="0.2">
      <c r="F46" s="190"/>
    </row>
    <row r="47" spans="2:6" ht="18" customHeight="1" x14ac:dyDescent="0.2">
      <c r="F47" s="190"/>
    </row>
    <row r="48" spans="2:6" ht="18" customHeight="1" x14ac:dyDescent="0.2">
      <c r="F48" s="190"/>
    </row>
    <row r="49" spans="6:6" ht="18" customHeight="1" x14ac:dyDescent="0.2">
      <c r="F49" s="151"/>
    </row>
    <row r="50" spans="6:6" ht="18" customHeight="1" x14ac:dyDescent="0.2">
      <c r="F50" s="151"/>
    </row>
    <row r="51" spans="6:6" ht="18" customHeight="1" x14ac:dyDescent="0.2">
      <c r="F51" s="151"/>
    </row>
    <row r="52" spans="6:6" ht="18" customHeight="1" x14ac:dyDescent="0.2">
      <c r="F52" s="151"/>
    </row>
    <row r="53" spans="6:6" ht="18" customHeight="1" x14ac:dyDescent="0.2">
      <c r="F53" s="151"/>
    </row>
    <row r="54" spans="6:6" ht="18" customHeight="1" x14ac:dyDescent="0.2">
      <c r="F54" s="151"/>
    </row>
    <row r="55" spans="6:6" ht="18" customHeight="1" x14ac:dyDescent="0.2">
      <c r="F55" s="151"/>
    </row>
    <row r="56" spans="6:6" ht="18" customHeight="1" x14ac:dyDescent="0.2">
      <c r="F56" s="151"/>
    </row>
    <row r="57" spans="6:6" ht="18" customHeight="1" x14ac:dyDescent="0.2">
      <c r="F57" s="151"/>
    </row>
    <row r="58" spans="6:6" ht="18" customHeight="1" x14ac:dyDescent="0.2">
      <c r="F58" s="151"/>
    </row>
    <row r="59" spans="6:6" ht="18" customHeight="1" x14ac:dyDescent="0.2">
      <c r="F59" s="151"/>
    </row>
    <row r="60" spans="6:6" ht="18" customHeight="1" x14ac:dyDescent="0.2">
      <c r="F60" s="151"/>
    </row>
    <row r="61" spans="6:6" ht="18" customHeight="1" x14ac:dyDescent="0.2">
      <c r="F61" s="151"/>
    </row>
    <row r="62" spans="6:6" ht="18" customHeight="1" x14ac:dyDescent="0.2">
      <c r="F62" s="151"/>
    </row>
    <row r="63" spans="6:6" ht="18" customHeight="1" x14ac:dyDescent="0.2">
      <c r="F63" s="151"/>
    </row>
    <row r="64" spans="6:6" ht="18" customHeight="1" x14ac:dyDescent="0.2">
      <c r="F64" s="151"/>
    </row>
    <row r="65" spans="6:6" ht="18" customHeight="1" x14ac:dyDescent="0.2">
      <c r="F65" s="151"/>
    </row>
    <row r="66" spans="6:6" ht="18" customHeight="1" x14ac:dyDescent="0.2">
      <c r="F66" s="151"/>
    </row>
    <row r="67" spans="6:6" ht="18" customHeight="1" x14ac:dyDescent="0.2">
      <c r="F67" s="151"/>
    </row>
    <row r="68" spans="6:6" ht="18" customHeight="1" x14ac:dyDescent="0.2">
      <c r="F68" s="151"/>
    </row>
    <row r="69" spans="6:6" ht="18" customHeight="1" x14ac:dyDescent="0.2">
      <c r="F69" s="151"/>
    </row>
    <row r="70" spans="6:6" ht="18" customHeight="1" x14ac:dyDescent="0.2">
      <c r="F70" s="151"/>
    </row>
    <row r="71" spans="6:6" ht="18" customHeight="1" x14ac:dyDescent="0.2">
      <c r="F71" s="151"/>
    </row>
  </sheetData>
  <sheetProtection algorithmName="SHA-512" hashValue="jF2k4O8umbUMoTHyWStWU8xrDGewjExw1jM6VUTgHmyKMoVDkECIfqSL6pDOf7/OpqIODkE02jfb2a/uPjQ/fg==" saltValue="h+dUerrkcOHIAqHxMpL0mA==" spinCount="100000" sheet="1" objects="1" scenarios="1" selectLockedCells="1"/>
  <mergeCells count="2">
    <mergeCell ref="B8:D8"/>
    <mergeCell ref="B13:D13"/>
  </mergeCells>
  <dataValidations count="2">
    <dataValidation allowBlank="1" showInputMessage="1" showErrorMessage="1" promptTitle="Enter Start Date" prompt="Enter start date of report" sqref="C15" xr:uid="{F90B6A46-6E52-4373-8B6E-3B792F723944}"/>
    <dataValidation allowBlank="1" showInputMessage="1" showErrorMessage="1" promptTitle="Enter End Date " prompt="Enter end date of report" sqref="C17" xr:uid="{241E5B42-E7B2-4B4A-A1CC-F6DED782F551}"/>
  </dataValidations>
  <hyperlinks>
    <hyperlink ref="F3" r:id="rId1" xr:uid="{7B88ADE2-41BD-4F8C-ACED-04EEB6B17B4F}"/>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22D73E-DFFD-4ECF-B86D-9090B9A2038D}">
          <x14:formula1>
            <xm:f>OFFSET('Employee Register'!B6,0,0,COUNTA('Employee Register'!B:B),1)</xm:f>
          </x14:formula1>
          <xm:sqref>C10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8D85E-7536-4111-8C43-66994AD80425}">
  <sheetPr codeName="Sheet8"/>
  <dimension ref="A1:N63"/>
  <sheetViews>
    <sheetView showGridLines="0" workbookViewId="0">
      <selection sqref="A1:XFD1048576"/>
    </sheetView>
  </sheetViews>
  <sheetFormatPr defaultRowHeight="12.75" x14ac:dyDescent="0.2"/>
  <cols>
    <col min="1" max="3" width="19.5703125" customWidth="1"/>
    <col min="4" max="4" width="12.5703125" style="4" customWidth="1"/>
    <col min="5" max="5" width="2.7109375" style="4" customWidth="1"/>
    <col min="6" max="8" width="19.5703125" customWidth="1"/>
    <col min="9" max="9" width="12.5703125" customWidth="1"/>
    <col min="10" max="10" width="2.7109375" customWidth="1"/>
    <col min="11" max="13" width="19.5703125" customWidth="1"/>
    <col min="14" max="14" width="12.5703125" customWidth="1"/>
    <col min="15" max="15" width="12" customWidth="1"/>
    <col min="248" max="250" width="15.7109375" customWidth="1"/>
    <col min="252" max="252" width="2.7109375" customWidth="1"/>
    <col min="253" max="255" width="15.7109375" customWidth="1"/>
    <col min="257" max="259" width="19.5703125" customWidth="1"/>
    <col min="260" max="260" width="12.5703125" customWidth="1"/>
    <col min="261" max="261" width="2.7109375" customWidth="1"/>
    <col min="262" max="264" width="19.5703125" customWidth="1"/>
    <col min="265" max="265" width="12.5703125" customWidth="1"/>
    <col min="266" max="266" width="2.7109375" customWidth="1"/>
    <col min="267" max="269" width="19.5703125" customWidth="1"/>
    <col min="270" max="270" width="12.5703125" customWidth="1"/>
    <col min="271" max="271" width="12" customWidth="1"/>
    <col min="504" max="506" width="15.7109375" customWidth="1"/>
    <col min="508" max="508" width="2.7109375" customWidth="1"/>
    <col min="509" max="511" width="15.7109375" customWidth="1"/>
    <col min="513" max="515" width="19.5703125" customWidth="1"/>
    <col min="516" max="516" width="12.5703125" customWidth="1"/>
    <col min="517" max="517" width="2.7109375" customWidth="1"/>
    <col min="518" max="520" width="19.5703125" customWidth="1"/>
    <col min="521" max="521" width="12.5703125" customWidth="1"/>
    <col min="522" max="522" width="2.7109375" customWidth="1"/>
    <col min="523" max="525" width="19.5703125" customWidth="1"/>
    <col min="526" max="526" width="12.5703125" customWidth="1"/>
    <col min="527" max="527" width="12" customWidth="1"/>
    <col min="760" max="762" width="15.7109375" customWidth="1"/>
    <col min="764" max="764" width="2.7109375" customWidth="1"/>
    <col min="765" max="767" width="15.7109375" customWidth="1"/>
    <col min="769" max="771" width="19.5703125" customWidth="1"/>
    <col min="772" max="772" width="12.5703125" customWidth="1"/>
    <col min="773" max="773" width="2.7109375" customWidth="1"/>
    <col min="774" max="776" width="19.5703125" customWidth="1"/>
    <col min="777" max="777" width="12.5703125" customWidth="1"/>
    <col min="778" max="778" width="2.7109375" customWidth="1"/>
    <col min="779" max="781" width="19.5703125" customWidth="1"/>
    <col min="782" max="782" width="12.5703125" customWidth="1"/>
    <col min="783" max="783" width="12" customWidth="1"/>
    <col min="1016" max="1018" width="15.7109375" customWidth="1"/>
    <col min="1020" max="1020" width="2.7109375" customWidth="1"/>
    <col min="1021" max="1023" width="15.7109375" customWidth="1"/>
    <col min="1025" max="1027" width="19.5703125" customWidth="1"/>
    <col min="1028" max="1028" width="12.5703125" customWidth="1"/>
    <col min="1029" max="1029" width="2.7109375" customWidth="1"/>
    <col min="1030" max="1032" width="19.5703125" customWidth="1"/>
    <col min="1033" max="1033" width="12.5703125" customWidth="1"/>
    <col min="1034" max="1034" width="2.7109375" customWidth="1"/>
    <col min="1035" max="1037" width="19.5703125" customWidth="1"/>
    <col min="1038" max="1038" width="12.5703125" customWidth="1"/>
    <col min="1039" max="1039" width="12" customWidth="1"/>
    <col min="1272" max="1274" width="15.7109375" customWidth="1"/>
    <col min="1276" max="1276" width="2.7109375" customWidth="1"/>
    <col min="1277" max="1279" width="15.7109375" customWidth="1"/>
    <col min="1281" max="1283" width="19.5703125" customWidth="1"/>
    <col min="1284" max="1284" width="12.5703125" customWidth="1"/>
    <col min="1285" max="1285" width="2.7109375" customWidth="1"/>
    <col min="1286" max="1288" width="19.5703125" customWidth="1"/>
    <col min="1289" max="1289" width="12.5703125" customWidth="1"/>
    <col min="1290" max="1290" width="2.7109375" customWidth="1"/>
    <col min="1291" max="1293" width="19.5703125" customWidth="1"/>
    <col min="1294" max="1294" width="12.5703125" customWidth="1"/>
    <col min="1295" max="1295" width="12" customWidth="1"/>
    <col min="1528" max="1530" width="15.7109375" customWidth="1"/>
    <col min="1532" max="1532" width="2.7109375" customWidth="1"/>
    <col min="1533" max="1535" width="15.7109375" customWidth="1"/>
    <col min="1537" max="1539" width="19.5703125" customWidth="1"/>
    <col min="1540" max="1540" width="12.5703125" customWidth="1"/>
    <col min="1541" max="1541" width="2.7109375" customWidth="1"/>
    <col min="1542" max="1544" width="19.5703125" customWidth="1"/>
    <col min="1545" max="1545" width="12.5703125" customWidth="1"/>
    <col min="1546" max="1546" width="2.7109375" customWidth="1"/>
    <col min="1547" max="1549" width="19.5703125" customWidth="1"/>
    <col min="1550" max="1550" width="12.5703125" customWidth="1"/>
    <col min="1551" max="1551" width="12" customWidth="1"/>
    <col min="1784" max="1786" width="15.7109375" customWidth="1"/>
    <col min="1788" max="1788" width="2.7109375" customWidth="1"/>
    <col min="1789" max="1791" width="15.7109375" customWidth="1"/>
    <col min="1793" max="1795" width="19.5703125" customWidth="1"/>
    <col min="1796" max="1796" width="12.5703125" customWidth="1"/>
    <col min="1797" max="1797" width="2.7109375" customWidth="1"/>
    <col min="1798" max="1800" width="19.5703125" customWidth="1"/>
    <col min="1801" max="1801" width="12.5703125" customWidth="1"/>
    <col min="1802" max="1802" width="2.7109375" customWidth="1"/>
    <col min="1803" max="1805" width="19.5703125" customWidth="1"/>
    <col min="1806" max="1806" width="12.5703125" customWidth="1"/>
    <col min="1807" max="1807" width="12" customWidth="1"/>
    <col min="2040" max="2042" width="15.7109375" customWidth="1"/>
    <col min="2044" max="2044" width="2.7109375" customWidth="1"/>
    <col min="2045" max="2047" width="15.7109375" customWidth="1"/>
    <col min="2049" max="2051" width="19.5703125" customWidth="1"/>
    <col min="2052" max="2052" width="12.5703125" customWidth="1"/>
    <col min="2053" max="2053" width="2.7109375" customWidth="1"/>
    <col min="2054" max="2056" width="19.5703125" customWidth="1"/>
    <col min="2057" max="2057" width="12.5703125" customWidth="1"/>
    <col min="2058" max="2058" width="2.7109375" customWidth="1"/>
    <col min="2059" max="2061" width="19.5703125" customWidth="1"/>
    <col min="2062" max="2062" width="12.5703125" customWidth="1"/>
    <col min="2063" max="2063" width="12" customWidth="1"/>
    <col min="2296" max="2298" width="15.7109375" customWidth="1"/>
    <col min="2300" max="2300" width="2.7109375" customWidth="1"/>
    <col min="2301" max="2303" width="15.7109375" customWidth="1"/>
    <col min="2305" max="2307" width="19.5703125" customWidth="1"/>
    <col min="2308" max="2308" width="12.5703125" customWidth="1"/>
    <col min="2309" max="2309" width="2.7109375" customWidth="1"/>
    <col min="2310" max="2312" width="19.5703125" customWidth="1"/>
    <col min="2313" max="2313" width="12.5703125" customWidth="1"/>
    <col min="2314" max="2314" width="2.7109375" customWidth="1"/>
    <col min="2315" max="2317" width="19.5703125" customWidth="1"/>
    <col min="2318" max="2318" width="12.5703125" customWidth="1"/>
    <col min="2319" max="2319" width="12" customWidth="1"/>
    <col min="2552" max="2554" width="15.7109375" customWidth="1"/>
    <col min="2556" max="2556" width="2.7109375" customWidth="1"/>
    <col min="2557" max="2559" width="15.7109375" customWidth="1"/>
    <col min="2561" max="2563" width="19.5703125" customWidth="1"/>
    <col min="2564" max="2564" width="12.5703125" customWidth="1"/>
    <col min="2565" max="2565" width="2.7109375" customWidth="1"/>
    <col min="2566" max="2568" width="19.5703125" customWidth="1"/>
    <col min="2569" max="2569" width="12.5703125" customWidth="1"/>
    <col min="2570" max="2570" width="2.7109375" customWidth="1"/>
    <col min="2571" max="2573" width="19.5703125" customWidth="1"/>
    <col min="2574" max="2574" width="12.5703125" customWidth="1"/>
    <col min="2575" max="2575" width="12" customWidth="1"/>
    <col min="2808" max="2810" width="15.7109375" customWidth="1"/>
    <col min="2812" max="2812" width="2.7109375" customWidth="1"/>
    <col min="2813" max="2815" width="15.7109375" customWidth="1"/>
    <col min="2817" max="2819" width="19.5703125" customWidth="1"/>
    <col min="2820" max="2820" width="12.5703125" customWidth="1"/>
    <col min="2821" max="2821" width="2.7109375" customWidth="1"/>
    <col min="2822" max="2824" width="19.5703125" customWidth="1"/>
    <col min="2825" max="2825" width="12.5703125" customWidth="1"/>
    <col min="2826" max="2826" width="2.7109375" customWidth="1"/>
    <col min="2827" max="2829" width="19.5703125" customWidth="1"/>
    <col min="2830" max="2830" width="12.5703125" customWidth="1"/>
    <col min="2831" max="2831" width="12" customWidth="1"/>
    <col min="3064" max="3066" width="15.7109375" customWidth="1"/>
    <col min="3068" max="3068" width="2.7109375" customWidth="1"/>
    <col min="3069" max="3071" width="15.7109375" customWidth="1"/>
    <col min="3073" max="3075" width="19.5703125" customWidth="1"/>
    <col min="3076" max="3076" width="12.5703125" customWidth="1"/>
    <col min="3077" max="3077" width="2.7109375" customWidth="1"/>
    <col min="3078" max="3080" width="19.5703125" customWidth="1"/>
    <col min="3081" max="3081" width="12.5703125" customWidth="1"/>
    <col min="3082" max="3082" width="2.7109375" customWidth="1"/>
    <col min="3083" max="3085" width="19.5703125" customWidth="1"/>
    <col min="3086" max="3086" width="12.5703125" customWidth="1"/>
    <col min="3087" max="3087" width="12" customWidth="1"/>
    <col min="3320" max="3322" width="15.7109375" customWidth="1"/>
    <col min="3324" max="3324" width="2.7109375" customWidth="1"/>
    <col min="3325" max="3327" width="15.7109375" customWidth="1"/>
    <col min="3329" max="3331" width="19.5703125" customWidth="1"/>
    <col min="3332" max="3332" width="12.5703125" customWidth="1"/>
    <col min="3333" max="3333" width="2.7109375" customWidth="1"/>
    <col min="3334" max="3336" width="19.5703125" customWidth="1"/>
    <col min="3337" max="3337" width="12.5703125" customWidth="1"/>
    <col min="3338" max="3338" width="2.7109375" customWidth="1"/>
    <col min="3339" max="3341" width="19.5703125" customWidth="1"/>
    <col min="3342" max="3342" width="12.5703125" customWidth="1"/>
    <col min="3343" max="3343" width="12" customWidth="1"/>
    <col min="3576" max="3578" width="15.7109375" customWidth="1"/>
    <col min="3580" max="3580" width="2.7109375" customWidth="1"/>
    <col min="3581" max="3583" width="15.7109375" customWidth="1"/>
    <col min="3585" max="3587" width="19.5703125" customWidth="1"/>
    <col min="3588" max="3588" width="12.5703125" customWidth="1"/>
    <col min="3589" max="3589" width="2.7109375" customWidth="1"/>
    <col min="3590" max="3592" width="19.5703125" customWidth="1"/>
    <col min="3593" max="3593" width="12.5703125" customWidth="1"/>
    <col min="3594" max="3594" width="2.7109375" customWidth="1"/>
    <col min="3595" max="3597" width="19.5703125" customWidth="1"/>
    <col min="3598" max="3598" width="12.5703125" customWidth="1"/>
    <col min="3599" max="3599" width="12" customWidth="1"/>
    <col min="3832" max="3834" width="15.7109375" customWidth="1"/>
    <col min="3836" max="3836" width="2.7109375" customWidth="1"/>
    <col min="3837" max="3839" width="15.7109375" customWidth="1"/>
    <col min="3841" max="3843" width="19.5703125" customWidth="1"/>
    <col min="3844" max="3844" width="12.5703125" customWidth="1"/>
    <col min="3845" max="3845" width="2.7109375" customWidth="1"/>
    <col min="3846" max="3848" width="19.5703125" customWidth="1"/>
    <col min="3849" max="3849" width="12.5703125" customWidth="1"/>
    <col min="3850" max="3850" width="2.7109375" customWidth="1"/>
    <col min="3851" max="3853" width="19.5703125" customWidth="1"/>
    <col min="3854" max="3854" width="12.5703125" customWidth="1"/>
    <col min="3855" max="3855" width="12" customWidth="1"/>
    <col min="4088" max="4090" width="15.7109375" customWidth="1"/>
    <col min="4092" max="4092" width="2.7109375" customWidth="1"/>
    <col min="4093" max="4095" width="15.7109375" customWidth="1"/>
    <col min="4097" max="4099" width="19.5703125" customWidth="1"/>
    <col min="4100" max="4100" width="12.5703125" customWidth="1"/>
    <col min="4101" max="4101" width="2.7109375" customWidth="1"/>
    <col min="4102" max="4104" width="19.5703125" customWidth="1"/>
    <col min="4105" max="4105" width="12.5703125" customWidth="1"/>
    <col min="4106" max="4106" width="2.7109375" customWidth="1"/>
    <col min="4107" max="4109" width="19.5703125" customWidth="1"/>
    <col min="4110" max="4110" width="12.5703125" customWidth="1"/>
    <col min="4111" max="4111" width="12" customWidth="1"/>
    <col min="4344" max="4346" width="15.7109375" customWidth="1"/>
    <col min="4348" max="4348" width="2.7109375" customWidth="1"/>
    <col min="4349" max="4351" width="15.7109375" customWidth="1"/>
    <col min="4353" max="4355" width="19.5703125" customWidth="1"/>
    <col min="4356" max="4356" width="12.5703125" customWidth="1"/>
    <col min="4357" max="4357" width="2.7109375" customWidth="1"/>
    <col min="4358" max="4360" width="19.5703125" customWidth="1"/>
    <col min="4361" max="4361" width="12.5703125" customWidth="1"/>
    <col min="4362" max="4362" width="2.7109375" customWidth="1"/>
    <col min="4363" max="4365" width="19.5703125" customWidth="1"/>
    <col min="4366" max="4366" width="12.5703125" customWidth="1"/>
    <col min="4367" max="4367" width="12" customWidth="1"/>
    <col min="4600" max="4602" width="15.7109375" customWidth="1"/>
    <col min="4604" max="4604" width="2.7109375" customWidth="1"/>
    <col min="4605" max="4607" width="15.7109375" customWidth="1"/>
    <col min="4609" max="4611" width="19.5703125" customWidth="1"/>
    <col min="4612" max="4612" width="12.5703125" customWidth="1"/>
    <col min="4613" max="4613" width="2.7109375" customWidth="1"/>
    <col min="4614" max="4616" width="19.5703125" customWidth="1"/>
    <col min="4617" max="4617" width="12.5703125" customWidth="1"/>
    <col min="4618" max="4618" width="2.7109375" customWidth="1"/>
    <col min="4619" max="4621" width="19.5703125" customWidth="1"/>
    <col min="4622" max="4622" width="12.5703125" customWidth="1"/>
    <col min="4623" max="4623" width="12" customWidth="1"/>
    <col min="4856" max="4858" width="15.7109375" customWidth="1"/>
    <col min="4860" max="4860" width="2.7109375" customWidth="1"/>
    <col min="4861" max="4863" width="15.7109375" customWidth="1"/>
    <col min="4865" max="4867" width="19.5703125" customWidth="1"/>
    <col min="4868" max="4868" width="12.5703125" customWidth="1"/>
    <col min="4869" max="4869" width="2.7109375" customWidth="1"/>
    <col min="4870" max="4872" width="19.5703125" customWidth="1"/>
    <col min="4873" max="4873" width="12.5703125" customWidth="1"/>
    <col min="4874" max="4874" width="2.7109375" customWidth="1"/>
    <col min="4875" max="4877" width="19.5703125" customWidth="1"/>
    <col min="4878" max="4878" width="12.5703125" customWidth="1"/>
    <col min="4879" max="4879" width="12" customWidth="1"/>
    <col min="5112" max="5114" width="15.7109375" customWidth="1"/>
    <col min="5116" max="5116" width="2.7109375" customWidth="1"/>
    <col min="5117" max="5119" width="15.7109375" customWidth="1"/>
    <col min="5121" max="5123" width="19.5703125" customWidth="1"/>
    <col min="5124" max="5124" width="12.5703125" customWidth="1"/>
    <col min="5125" max="5125" width="2.7109375" customWidth="1"/>
    <col min="5126" max="5128" width="19.5703125" customWidth="1"/>
    <col min="5129" max="5129" width="12.5703125" customWidth="1"/>
    <col min="5130" max="5130" width="2.7109375" customWidth="1"/>
    <col min="5131" max="5133" width="19.5703125" customWidth="1"/>
    <col min="5134" max="5134" width="12.5703125" customWidth="1"/>
    <col min="5135" max="5135" width="12" customWidth="1"/>
    <col min="5368" max="5370" width="15.7109375" customWidth="1"/>
    <col min="5372" max="5372" width="2.7109375" customWidth="1"/>
    <col min="5373" max="5375" width="15.7109375" customWidth="1"/>
    <col min="5377" max="5379" width="19.5703125" customWidth="1"/>
    <col min="5380" max="5380" width="12.5703125" customWidth="1"/>
    <col min="5381" max="5381" width="2.7109375" customWidth="1"/>
    <col min="5382" max="5384" width="19.5703125" customWidth="1"/>
    <col min="5385" max="5385" width="12.5703125" customWidth="1"/>
    <col min="5386" max="5386" width="2.7109375" customWidth="1"/>
    <col min="5387" max="5389" width="19.5703125" customWidth="1"/>
    <col min="5390" max="5390" width="12.5703125" customWidth="1"/>
    <col min="5391" max="5391" width="12" customWidth="1"/>
    <col min="5624" max="5626" width="15.7109375" customWidth="1"/>
    <col min="5628" max="5628" width="2.7109375" customWidth="1"/>
    <col min="5629" max="5631" width="15.7109375" customWidth="1"/>
    <col min="5633" max="5635" width="19.5703125" customWidth="1"/>
    <col min="5636" max="5636" width="12.5703125" customWidth="1"/>
    <col min="5637" max="5637" width="2.7109375" customWidth="1"/>
    <col min="5638" max="5640" width="19.5703125" customWidth="1"/>
    <col min="5641" max="5641" width="12.5703125" customWidth="1"/>
    <col min="5642" max="5642" width="2.7109375" customWidth="1"/>
    <col min="5643" max="5645" width="19.5703125" customWidth="1"/>
    <col min="5646" max="5646" width="12.5703125" customWidth="1"/>
    <col min="5647" max="5647" width="12" customWidth="1"/>
    <col min="5880" max="5882" width="15.7109375" customWidth="1"/>
    <col min="5884" max="5884" width="2.7109375" customWidth="1"/>
    <col min="5885" max="5887" width="15.7109375" customWidth="1"/>
    <col min="5889" max="5891" width="19.5703125" customWidth="1"/>
    <col min="5892" max="5892" width="12.5703125" customWidth="1"/>
    <col min="5893" max="5893" width="2.7109375" customWidth="1"/>
    <col min="5894" max="5896" width="19.5703125" customWidth="1"/>
    <col min="5897" max="5897" width="12.5703125" customWidth="1"/>
    <col min="5898" max="5898" width="2.7109375" customWidth="1"/>
    <col min="5899" max="5901" width="19.5703125" customWidth="1"/>
    <col min="5902" max="5902" width="12.5703125" customWidth="1"/>
    <col min="5903" max="5903" width="12" customWidth="1"/>
    <col min="6136" max="6138" width="15.7109375" customWidth="1"/>
    <col min="6140" max="6140" width="2.7109375" customWidth="1"/>
    <col min="6141" max="6143" width="15.7109375" customWidth="1"/>
    <col min="6145" max="6147" width="19.5703125" customWidth="1"/>
    <col min="6148" max="6148" width="12.5703125" customWidth="1"/>
    <col min="6149" max="6149" width="2.7109375" customWidth="1"/>
    <col min="6150" max="6152" width="19.5703125" customWidth="1"/>
    <col min="6153" max="6153" width="12.5703125" customWidth="1"/>
    <col min="6154" max="6154" width="2.7109375" customWidth="1"/>
    <col min="6155" max="6157" width="19.5703125" customWidth="1"/>
    <col min="6158" max="6158" width="12.5703125" customWidth="1"/>
    <col min="6159" max="6159" width="12" customWidth="1"/>
    <col min="6392" max="6394" width="15.7109375" customWidth="1"/>
    <col min="6396" max="6396" width="2.7109375" customWidth="1"/>
    <col min="6397" max="6399" width="15.7109375" customWidth="1"/>
    <col min="6401" max="6403" width="19.5703125" customWidth="1"/>
    <col min="6404" max="6404" width="12.5703125" customWidth="1"/>
    <col min="6405" max="6405" width="2.7109375" customWidth="1"/>
    <col min="6406" max="6408" width="19.5703125" customWidth="1"/>
    <col min="6409" max="6409" width="12.5703125" customWidth="1"/>
    <col min="6410" max="6410" width="2.7109375" customWidth="1"/>
    <col min="6411" max="6413" width="19.5703125" customWidth="1"/>
    <col min="6414" max="6414" width="12.5703125" customWidth="1"/>
    <col min="6415" max="6415" width="12" customWidth="1"/>
    <col min="6648" max="6650" width="15.7109375" customWidth="1"/>
    <col min="6652" max="6652" width="2.7109375" customWidth="1"/>
    <col min="6653" max="6655" width="15.7109375" customWidth="1"/>
    <col min="6657" max="6659" width="19.5703125" customWidth="1"/>
    <col min="6660" max="6660" width="12.5703125" customWidth="1"/>
    <col min="6661" max="6661" width="2.7109375" customWidth="1"/>
    <col min="6662" max="6664" width="19.5703125" customWidth="1"/>
    <col min="6665" max="6665" width="12.5703125" customWidth="1"/>
    <col min="6666" max="6666" width="2.7109375" customWidth="1"/>
    <col min="6667" max="6669" width="19.5703125" customWidth="1"/>
    <col min="6670" max="6670" width="12.5703125" customWidth="1"/>
    <col min="6671" max="6671" width="12" customWidth="1"/>
    <col min="6904" max="6906" width="15.7109375" customWidth="1"/>
    <col min="6908" max="6908" width="2.7109375" customWidth="1"/>
    <col min="6909" max="6911" width="15.7109375" customWidth="1"/>
    <col min="6913" max="6915" width="19.5703125" customWidth="1"/>
    <col min="6916" max="6916" width="12.5703125" customWidth="1"/>
    <col min="6917" max="6917" width="2.7109375" customWidth="1"/>
    <col min="6918" max="6920" width="19.5703125" customWidth="1"/>
    <col min="6921" max="6921" width="12.5703125" customWidth="1"/>
    <col min="6922" max="6922" width="2.7109375" customWidth="1"/>
    <col min="6923" max="6925" width="19.5703125" customWidth="1"/>
    <col min="6926" max="6926" width="12.5703125" customWidth="1"/>
    <col min="6927" max="6927" width="12" customWidth="1"/>
    <col min="7160" max="7162" width="15.7109375" customWidth="1"/>
    <col min="7164" max="7164" width="2.7109375" customWidth="1"/>
    <col min="7165" max="7167" width="15.7109375" customWidth="1"/>
    <col min="7169" max="7171" width="19.5703125" customWidth="1"/>
    <col min="7172" max="7172" width="12.5703125" customWidth="1"/>
    <col min="7173" max="7173" width="2.7109375" customWidth="1"/>
    <col min="7174" max="7176" width="19.5703125" customWidth="1"/>
    <col min="7177" max="7177" width="12.5703125" customWidth="1"/>
    <col min="7178" max="7178" width="2.7109375" customWidth="1"/>
    <col min="7179" max="7181" width="19.5703125" customWidth="1"/>
    <col min="7182" max="7182" width="12.5703125" customWidth="1"/>
    <col min="7183" max="7183" width="12" customWidth="1"/>
    <col min="7416" max="7418" width="15.7109375" customWidth="1"/>
    <col min="7420" max="7420" width="2.7109375" customWidth="1"/>
    <col min="7421" max="7423" width="15.7109375" customWidth="1"/>
    <col min="7425" max="7427" width="19.5703125" customWidth="1"/>
    <col min="7428" max="7428" width="12.5703125" customWidth="1"/>
    <col min="7429" max="7429" width="2.7109375" customWidth="1"/>
    <col min="7430" max="7432" width="19.5703125" customWidth="1"/>
    <col min="7433" max="7433" width="12.5703125" customWidth="1"/>
    <col min="7434" max="7434" width="2.7109375" customWidth="1"/>
    <col min="7435" max="7437" width="19.5703125" customWidth="1"/>
    <col min="7438" max="7438" width="12.5703125" customWidth="1"/>
    <col min="7439" max="7439" width="12" customWidth="1"/>
    <col min="7672" max="7674" width="15.7109375" customWidth="1"/>
    <col min="7676" max="7676" width="2.7109375" customWidth="1"/>
    <col min="7677" max="7679" width="15.7109375" customWidth="1"/>
    <col min="7681" max="7683" width="19.5703125" customWidth="1"/>
    <col min="7684" max="7684" width="12.5703125" customWidth="1"/>
    <col min="7685" max="7685" width="2.7109375" customWidth="1"/>
    <col min="7686" max="7688" width="19.5703125" customWidth="1"/>
    <col min="7689" max="7689" width="12.5703125" customWidth="1"/>
    <col min="7690" max="7690" width="2.7109375" customWidth="1"/>
    <col min="7691" max="7693" width="19.5703125" customWidth="1"/>
    <col min="7694" max="7694" width="12.5703125" customWidth="1"/>
    <col min="7695" max="7695" width="12" customWidth="1"/>
    <col min="7928" max="7930" width="15.7109375" customWidth="1"/>
    <col min="7932" max="7932" width="2.7109375" customWidth="1"/>
    <col min="7933" max="7935" width="15.7109375" customWidth="1"/>
    <col min="7937" max="7939" width="19.5703125" customWidth="1"/>
    <col min="7940" max="7940" width="12.5703125" customWidth="1"/>
    <col min="7941" max="7941" width="2.7109375" customWidth="1"/>
    <col min="7942" max="7944" width="19.5703125" customWidth="1"/>
    <col min="7945" max="7945" width="12.5703125" customWidth="1"/>
    <col min="7946" max="7946" width="2.7109375" customWidth="1"/>
    <col min="7947" max="7949" width="19.5703125" customWidth="1"/>
    <col min="7950" max="7950" width="12.5703125" customWidth="1"/>
    <col min="7951" max="7951" width="12" customWidth="1"/>
    <col min="8184" max="8186" width="15.7109375" customWidth="1"/>
    <col min="8188" max="8188" width="2.7109375" customWidth="1"/>
    <col min="8189" max="8191" width="15.7109375" customWidth="1"/>
    <col min="8193" max="8195" width="19.5703125" customWidth="1"/>
    <col min="8196" max="8196" width="12.5703125" customWidth="1"/>
    <col min="8197" max="8197" width="2.7109375" customWidth="1"/>
    <col min="8198" max="8200" width="19.5703125" customWidth="1"/>
    <col min="8201" max="8201" width="12.5703125" customWidth="1"/>
    <col min="8202" max="8202" width="2.7109375" customWidth="1"/>
    <col min="8203" max="8205" width="19.5703125" customWidth="1"/>
    <col min="8206" max="8206" width="12.5703125" customWidth="1"/>
    <col min="8207" max="8207" width="12" customWidth="1"/>
    <col min="8440" max="8442" width="15.7109375" customWidth="1"/>
    <col min="8444" max="8444" width="2.7109375" customWidth="1"/>
    <col min="8445" max="8447" width="15.7109375" customWidth="1"/>
    <col min="8449" max="8451" width="19.5703125" customWidth="1"/>
    <col min="8452" max="8452" width="12.5703125" customWidth="1"/>
    <col min="8453" max="8453" width="2.7109375" customWidth="1"/>
    <col min="8454" max="8456" width="19.5703125" customWidth="1"/>
    <col min="8457" max="8457" width="12.5703125" customWidth="1"/>
    <col min="8458" max="8458" width="2.7109375" customWidth="1"/>
    <col min="8459" max="8461" width="19.5703125" customWidth="1"/>
    <col min="8462" max="8462" width="12.5703125" customWidth="1"/>
    <col min="8463" max="8463" width="12" customWidth="1"/>
    <col min="8696" max="8698" width="15.7109375" customWidth="1"/>
    <col min="8700" max="8700" width="2.7109375" customWidth="1"/>
    <col min="8701" max="8703" width="15.7109375" customWidth="1"/>
    <col min="8705" max="8707" width="19.5703125" customWidth="1"/>
    <col min="8708" max="8708" width="12.5703125" customWidth="1"/>
    <col min="8709" max="8709" width="2.7109375" customWidth="1"/>
    <col min="8710" max="8712" width="19.5703125" customWidth="1"/>
    <col min="8713" max="8713" width="12.5703125" customWidth="1"/>
    <col min="8714" max="8714" width="2.7109375" customWidth="1"/>
    <col min="8715" max="8717" width="19.5703125" customWidth="1"/>
    <col min="8718" max="8718" width="12.5703125" customWidth="1"/>
    <col min="8719" max="8719" width="12" customWidth="1"/>
    <col min="8952" max="8954" width="15.7109375" customWidth="1"/>
    <col min="8956" max="8956" width="2.7109375" customWidth="1"/>
    <col min="8957" max="8959" width="15.7109375" customWidth="1"/>
    <col min="8961" max="8963" width="19.5703125" customWidth="1"/>
    <col min="8964" max="8964" width="12.5703125" customWidth="1"/>
    <col min="8965" max="8965" width="2.7109375" customWidth="1"/>
    <col min="8966" max="8968" width="19.5703125" customWidth="1"/>
    <col min="8969" max="8969" width="12.5703125" customWidth="1"/>
    <col min="8970" max="8970" width="2.7109375" customWidth="1"/>
    <col min="8971" max="8973" width="19.5703125" customWidth="1"/>
    <col min="8974" max="8974" width="12.5703125" customWidth="1"/>
    <col min="8975" max="8975" width="12" customWidth="1"/>
    <col min="9208" max="9210" width="15.7109375" customWidth="1"/>
    <col min="9212" max="9212" width="2.7109375" customWidth="1"/>
    <col min="9213" max="9215" width="15.7109375" customWidth="1"/>
    <col min="9217" max="9219" width="19.5703125" customWidth="1"/>
    <col min="9220" max="9220" width="12.5703125" customWidth="1"/>
    <col min="9221" max="9221" width="2.7109375" customWidth="1"/>
    <col min="9222" max="9224" width="19.5703125" customWidth="1"/>
    <col min="9225" max="9225" width="12.5703125" customWidth="1"/>
    <col min="9226" max="9226" width="2.7109375" customWidth="1"/>
    <col min="9227" max="9229" width="19.5703125" customWidth="1"/>
    <col min="9230" max="9230" width="12.5703125" customWidth="1"/>
    <col min="9231" max="9231" width="12" customWidth="1"/>
    <col min="9464" max="9466" width="15.7109375" customWidth="1"/>
    <col min="9468" max="9468" width="2.7109375" customWidth="1"/>
    <col min="9469" max="9471" width="15.7109375" customWidth="1"/>
    <col min="9473" max="9475" width="19.5703125" customWidth="1"/>
    <col min="9476" max="9476" width="12.5703125" customWidth="1"/>
    <col min="9477" max="9477" width="2.7109375" customWidth="1"/>
    <col min="9478" max="9480" width="19.5703125" customWidth="1"/>
    <col min="9481" max="9481" width="12.5703125" customWidth="1"/>
    <col min="9482" max="9482" width="2.7109375" customWidth="1"/>
    <col min="9483" max="9485" width="19.5703125" customWidth="1"/>
    <col min="9486" max="9486" width="12.5703125" customWidth="1"/>
    <col min="9487" max="9487" width="12" customWidth="1"/>
    <col min="9720" max="9722" width="15.7109375" customWidth="1"/>
    <col min="9724" max="9724" width="2.7109375" customWidth="1"/>
    <col min="9725" max="9727" width="15.7109375" customWidth="1"/>
    <col min="9729" max="9731" width="19.5703125" customWidth="1"/>
    <col min="9732" max="9732" width="12.5703125" customWidth="1"/>
    <col min="9733" max="9733" width="2.7109375" customWidth="1"/>
    <col min="9734" max="9736" width="19.5703125" customWidth="1"/>
    <col min="9737" max="9737" width="12.5703125" customWidth="1"/>
    <col min="9738" max="9738" width="2.7109375" customWidth="1"/>
    <col min="9739" max="9741" width="19.5703125" customWidth="1"/>
    <col min="9742" max="9742" width="12.5703125" customWidth="1"/>
    <col min="9743" max="9743" width="12" customWidth="1"/>
    <col min="9976" max="9978" width="15.7109375" customWidth="1"/>
    <col min="9980" max="9980" width="2.7109375" customWidth="1"/>
    <col min="9981" max="9983" width="15.7109375" customWidth="1"/>
    <col min="9985" max="9987" width="19.5703125" customWidth="1"/>
    <col min="9988" max="9988" width="12.5703125" customWidth="1"/>
    <col min="9989" max="9989" width="2.7109375" customWidth="1"/>
    <col min="9990" max="9992" width="19.5703125" customWidth="1"/>
    <col min="9993" max="9993" width="12.5703125" customWidth="1"/>
    <col min="9994" max="9994" width="2.7109375" customWidth="1"/>
    <col min="9995" max="9997" width="19.5703125" customWidth="1"/>
    <col min="9998" max="9998" width="12.5703125" customWidth="1"/>
    <col min="9999" max="9999" width="12" customWidth="1"/>
    <col min="10232" max="10234" width="15.7109375" customWidth="1"/>
    <col min="10236" max="10236" width="2.7109375" customWidth="1"/>
    <col min="10237" max="10239" width="15.7109375" customWidth="1"/>
    <col min="10241" max="10243" width="19.5703125" customWidth="1"/>
    <col min="10244" max="10244" width="12.5703125" customWidth="1"/>
    <col min="10245" max="10245" width="2.7109375" customWidth="1"/>
    <col min="10246" max="10248" width="19.5703125" customWidth="1"/>
    <col min="10249" max="10249" width="12.5703125" customWidth="1"/>
    <col min="10250" max="10250" width="2.7109375" customWidth="1"/>
    <col min="10251" max="10253" width="19.5703125" customWidth="1"/>
    <col min="10254" max="10254" width="12.5703125" customWidth="1"/>
    <col min="10255" max="10255" width="12" customWidth="1"/>
    <col min="10488" max="10490" width="15.7109375" customWidth="1"/>
    <col min="10492" max="10492" width="2.7109375" customWidth="1"/>
    <col min="10493" max="10495" width="15.7109375" customWidth="1"/>
    <col min="10497" max="10499" width="19.5703125" customWidth="1"/>
    <col min="10500" max="10500" width="12.5703125" customWidth="1"/>
    <col min="10501" max="10501" width="2.7109375" customWidth="1"/>
    <col min="10502" max="10504" width="19.5703125" customWidth="1"/>
    <col min="10505" max="10505" width="12.5703125" customWidth="1"/>
    <col min="10506" max="10506" width="2.7109375" customWidth="1"/>
    <col min="10507" max="10509" width="19.5703125" customWidth="1"/>
    <col min="10510" max="10510" width="12.5703125" customWidth="1"/>
    <col min="10511" max="10511" width="12" customWidth="1"/>
    <col min="10744" max="10746" width="15.7109375" customWidth="1"/>
    <col min="10748" max="10748" width="2.7109375" customWidth="1"/>
    <col min="10749" max="10751" width="15.7109375" customWidth="1"/>
    <col min="10753" max="10755" width="19.5703125" customWidth="1"/>
    <col min="10756" max="10756" width="12.5703125" customWidth="1"/>
    <col min="10757" max="10757" width="2.7109375" customWidth="1"/>
    <col min="10758" max="10760" width="19.5703125" customWidth="1"/>
    <col min="10761" max="10761" width="12.5703125" customWidth="1"/>
    <col min="10762" max="10762" width="2.7109375" customWidth="1"/>
    <col min="10763" max="10765" width="19.5703125" customWidth="1"/>
    <col min="10766" max="10766" width="12.5703125" customWidth="1"/>
    <col min="10767" max="10767" width="12" customWidth="1"/>
    <col min="11000" max="11002" width="15.7109375" customWidth="1"/>
    <col min="11004" max="11004" width="2.7109375" customWidth="1"/>
    <col min="11005" max="11007" width="15.7109375" customWidth="1"/>
    <col min="11009" max="11011" width="19.5703125" customWidth="1"/>
    <col min="11012" max="11012" width="12.5703125" customWidth="1"/>
    <col min="11013" max="11013" width="2.7109375" customWidth="1"/>
    <col min="11014" max="11016" width="19.5703125" customWidth="1"/>
    <col min="11017" max="11017" width="12.5703125" customWidth="1"/>
    <col min="11018" max="11018" width="2.7109375" customWidth="1"/>
    <col min="11019" max="11021" width="19.5703125" customWidth="1"/>
    <col min="11022" max="11022" width="12.5703125" customWidth="1"/>
    <col min="11023" max="11023" width="12" customWidth="1"/>
    <col min="11256" max="11258" width="15.7109375" customWidth="1"/>
    <col min="11260" max="11260" width="2.7109375" customWidth="1"/>
    <col min="11261" max="11263" width="15.7109375" customWidth="1"/>
    <col min="11265" max="11267" width="19.5703125" customWidth="1"/>
    <col min="11268" max="11268" width="12.5703125" customWidth="1"/>
    <col min="11269" max="11269" width="2.7109375" customWidth="1"/>
    <col min="11270" max="11272" width="19.5703125" customWidth="1"/>
    <col min="11273" max="11273" width="12.5703125" customWidth="1"/>
    <col min="11274" max="11274" width="2.7109375" customWidth="1"/>
    <col min="11275" max="11277" width="19.5703125" customWidth="1"/>
    <col min="11278" max="11278" width="12.5703125" customWidth="1"/>
    <col min="11279" max="11279" width="12" customWidth="1"/>
    <col min="11512" max="11514" width="15.7109375" customWidth="1"/>
    <col min="11516" max="11516" width="2.7109375" customWidth="1"/>
    <col min="11517" max="11519" width="15.7109375" customWidth="1"/>
    <col min="11521" max="11523" width="19.5703125" customWidth="1"/>
    <col min="11524" max="11524" width="12.5703125" customWidth="1"/>
    <col min="11525" max="11525" width="2.7109375" customWidth="1"/>
    <col min="11526" max="11528" width="19.5703125" customWidth="1"/>
    <col min="11529" max="11529" width="12.5703125" customWidth="1"/>
    <col min="11530" max="11530" width="2.7109375" customWidth="1"/>
    <col min="11531" max="11533" width="19.5703125" customWidth="1"/>
    <col min="11534" max="11534" width="12.5703125" customWidth="1"/>
    <col min="11535" max="11535" width="12" customWidth="1"/>
    <col min="11768" max="11770" width="15.7109375" customWidth="1"/>
    <col min="11772" max="11772" width="2.7109375" customWidth="1"/>
    <col min="11773" max="11775" width="15.7109375" customWidth="1"/>
    <col min="11777" max="11779" width="19.5703125" customWidth="1"/>
    <col min="11780" max="11780" width="12.5703125" customWidth="1"/>
    <col min="11781" max="11781" width="2.7109375" customWidth="1"/>
    <col min="11782" max="11784" width="19.5703125" customWidth="1"/>
    <col min="11785" max="11785" width="12.5703125" customWidth="1"/>
    <col min="11786" max="11786" width="2.7109375" customWidth="1"/>
    <col min="11787" max="11789" width="19.5703125" customWidth="1"/>
    <col min="11790" max="11790" width="12.5703125" customWidth="1"/>
    <col min="11791" max="11791" width="12" customWidth="1"/>
    <col min="12024" max="12026" width="15.7109375" customWidth="1"/>
    <col min="12028" max="12028" width="2.7109375" customWidth="1"/>
    <col min="12029" max="12031" width="15.7109375" customWidth="1"/>
    <col min="12033" max="12035" width="19.5703125" customWidth="1"/>
    <col min="12036" max="12036" width="12.5703125" customWidth="1"/>
    <col min="12037" max="12037" width="2.7109375" customWidth="1"/>
    <col min="12038" max="12040" width="19.5703125" customWidth="1"/>
    <col min="12041" max="12041" width="12.5703125" customWidth="1"/>
    <col min="12042" max="12042" width="2.7109375" customWidth="1"/>
    <col min="12043" max="12045" width="19.5703125" customWidth="1"/>
    <col min="12046" max="12046" width="12.5703125" customWidth="1"/>
    <col min="12047" max="12047" width="12" customWidth="1"/>
    <col min="12280" max="12282" width="15.7109375" customWidth="1"/>
    <col min="12284" max="12284" width="2.7109375" customWidth="1"/>
    <col min="12285" max="12287" width="15.7109375" customWidth="1"/>
    <col min="12289" max="12291" width="19.5703125" customWidth="1"/>
    <col min="12292" max="12292" width="12.5703125" customWidth="1"/>
    <col min="12293" max="12293" width="2.7109375" customWidth="1"/>
    <col min="12294" max="12296" width="19.5703125" customWidth="1"/>
    <col min="12297" max="12297" width="12.5703125" customWidth="1"/>
    <col min="12298" max="12298" width="2.7109375" customWidth="1"/>
    <col min="12299" max="12301" width="19.5703125" customWidth="1"/>
    <col min="12302" max="12302" width="12.5703125" customWidth="1"/>
    <col min="12303" max="12303" width="12" customWidth="1"/>
    <col min="12536" max="12538" width="15.7109375" customWidth="1"/>
    <col min="12540" max="12540" width="2.7109375" customWidth="1"/>
    <col min="12541" max="12543" width="15.7109375" customWidth="1"/>
    <col min="12545" max="12547" width="19.5703125" customWidth="1"/>
    <col min="12548" max="12548" width="12.5703125" customWidth="1"/>
    <col min="12549" max="12549" width="2.7109375" customWidth="1"/>
    <col min="12550" max="12552" width="19.5703125" customWidth="1"/>
    <col min="12553" max="12553" width="12.5703125" customWidth="1"/>
    <col min="12554" max="12554" width="2.7109375" customWidth="1"/>
    <col min="12555" max="12557" width="19.5703125" customWidth="1"/>
    <col min="12558" max="12558" width="12.5703125" customWidth="1"/>
    <col min="12559" max="12559" width="12" customWidth="1"/>
    <col min="12792" max="12794" width="15.7109375" customWidth="1"/>
    <col min="12796" max="12796" width="2.7109375" customWidth="1"/>
    <col min="12797" max="12799" width="15.7109375" customWidth="1"/>
    <col min="12801" max="12803" width="19.5703125" customWidth="1"/>
    <col min="12804" max="12804" width="12.5703125" customWidth="1"/>
    <col min="12805" max="12805" width="2.7109375" customWidth="1"/>
    <col min="12806" max="12808" width="19.5703125" customWidth="1"/>
    <col min="12809" max="12809" width="12.5703125" customWidth="1"/>
    <col min="12810" max="12810" width="2.7109375" customWidth="1"/>
    <col min="12811" max="12813" width="19.5703125" customWidth="1"/>
    <col min="12814" max="12814" width="12.5703125" customWidth="1"/>
    <col min="12815" max="12815" width="12" customWidth="1"/>
    <col min="13048" max="13050" width="15.7109375" customWidth="1"/>
    <col min="13052" max="13052" width="2.7109375" customWidth="1"/>
    <col min="13053" max="13055" width="15.7109375" customWidth="1"/>
    <col min="13057" max="13059" width="19.5703125" customWidth="1"/>
    <col min="13060" max="13060" width="12.5703125" customWidth="1"/>
    <col min="13061" max="13061" width="2.7109375" customWidth="1"/>
    <col min="13062" max="13064" width="19.5703125" customWidth="1"/>
    <col min="13065" max="13065" width="12.5703125" customWidth="1"/>
    <col min="13066" max="13066" width="2.7109375" customWidth="1"/>
    <col min="13067" max="13069" width="19.5703125" customWidth="1"/>
    <col min="13070" max="13070" width="12.5703125" customWidth="1"/>
    <col min="13071" max="13071" width="12" customWidth="1"/>
    <col min="13304" max="13306" width="15.7109375" customWidth="1"/>
    <col min="13308" max="13308" width="2.7109375" customWidth="1"/>
    <col min="13309" max="13311" width="15.7109375" customWidth="1"/>
    <col min="13313" max="13315" width="19.5703125" customWidth="1"/>
    <col min="13316" max="13316" width="12.5703125" customWidth="1"/>
    <col min="13317" max="13317" width="2.7109375" customWidth="1"/>
    <col min="13318" max="13320" width="19.5703125" customWidth="1"/>
    <col min="13321" max="13321" width="12.5703125" customWidth="1"/>
    <col min="13322" max="13322" width="2.7109375" customWidth="1"/>
    <col min="13323" max="13325" width="19.5703125" customWidth="1"/>
    <col min="13326" max="13326" width="12.5703125" customWidth="1"/>
    <col min="13327" max="13327" width="12" customWidth="1"/>
    <col min="13560" max="13562" width="15.7109375" customWidth="1"/>
    <col min="13564" max="13564" width="2.7109375" customWidth="1"/>
    <col min="13565" max="13567" width="15.7109375" customWidth="1"/>
    <col min="13569" max="13571" width="19.5703125" customWidth="1"/>
    <col min="13572" max="13572" width="12.5703125" customWidth="1"/>
    <col min="13573" max="13573" width="2.7109375" customWidth="1"/>
    <col min="13574" max="13576" width="19.5703125" customWidth="1"/>
    <col min="13577" max="13577" width="12.5703125" customWidth="1"/>
    <col min="13578" max="13578" width="2.7109375" customWidth="1"/>
    <col min="13579" max="13581" width="19.5703125" customWidth="1"/>
    <col min="13582" max="13582" width="12.5703125" customWidth="1"/>
    <col min="13583" max="13583" width="12" customWidth="1"/>
    <col min="13816" max="13818" width="15.7109375" customWidth="1"/>
    <col min="13820" max="13820" width="2.7109375" customWidth="1"/>
    <col min="13821" max="13823" width="15.7109375" customWidth="1"/>
    <col min="13825" max="13827" width="19.5703125" customWidth="1"/>
    <col min="13828" max="13828" width="12.5703125" customWidth="1"/>
    <col min="13829" max="13829" width="2.7109375" customWidth="1"/>
    <col min="13830" max="13832" width="19.5703125" customWidth="1"/>
    <col min="13833" max="13833" width="12.5703125" customWidth="1"/>
    <col min="13834" max="13834" width="2.7109375" customWidth="1"/>
    <col min="13835" max="13837" width="19.5703125" customWidth="1"/>
    <col min="13838" max="13838" width="12.5703125" customWidth="1"/>
    <col min="13839" max="13839" width="12" customWidth="1"/>
    <col min="14072" max="14074" width="15.7109375" customWidth="1"/>
    <col min="14076" max="14076" width="2.7109375" customWidth="1"/>
    <col min="14077" max="14079" width="15.7109375" customWidth="1"/>
    <col min="14081" max="14083" width="19.5703125" customWidth="1"/>
    <col min="14084" max="14084" width="12.5703125" customWidth="1"/>
    <col min="14085" max="14085" width="2.7109375" customWidth="1"/>
    <col min="14086" max="14088" width="19.5703125" customWidth="1"/>
    <col min="14089" max="14089" width="12.5703125" customWidth="1"/>
    <col min="14090" max="14090" width="2.7109375" customWidth="1"/>
    <col min="14091" max="14093" width="19.5703125" customWidth="1"/>
    <col min="14094" max="14094" width="12.5703125" customWidth="1"/>
    <col min="14095" max="14095" width="12" customWidth="1"/>
    <col min="14328" max="14330" width="15.7109375" customWidth="1"/>
    <col min="14332" max="14332" width="2.7109375" customWidth="1"/>
    <col min="14333" max="14335" width="15.7109375" customWidth="1"/>
    <col min="14337" max="14339" width="19.5703125" customWidth="1"/>
    <col min="14340" max="14340" width="12.5703125" customWidth="1"/>
    <col min="14341" max="14341" width="2.7109375" customWidth="1"/>
    <col min="14342" max="14344" width="19.5703125" customWidth="1"/>
    <col min="14345" max="14345" width="12.5703125" customWidth="1"/>
    <col min="14346" max="14346" width="2.7109375" customWidth="1"/>
    <col min="14347" max="14349" width="19.5703125" customWidth="1"/>
    <col min="14350" max="14350" width="12.5703125" customWidth="1"/>
    <col min="14351" max="14351" width="12" customWidth="1"/>
    <col min="14584" max="14586" width="15.7109375" customWidth="1"/>
    <col min="14588" max="14588" width="2.7109375" customWidth="1"/>
    <col min="14589" max="14591" width="15.7109375" customWidth="1"/>
    <col min="14593" max="14595" width="19.5703125" customWidth="1"/>
    <col min="14596" max="14596" width="12.5703125" customWidth="1"/>
    <col min="14597" max="14597" width="2.7109375" customWidth="1"/>
    <col min="14598" max="14600" width="19.5703125" customWidth="1"/>
    <col min="14601" max="14601" width="12.5703125" customWidth="1"/>
    <col min="14602" max="14602" width="2.7109375" customWidth="1"/>
    <col min="14603" max="14605" width="19.5703125" customWidth="1"/>
    <col min="14606" max="14606" width="12.5703125" customWidth="1"/>
    <col min="14607" max="14607" width="12" customWidth="1"/>
    <col min="14840" max="14842" width="15.7109375" customWidth="1"/>
    <col min="14844" max="14844" width="2.7109375" customWidth="1"/>
    <col min="14845" max="14847" width="15.7109375" customWidth="1"/>
    <col min="14849" max="14851" width="19.5703125" customWidth="1"/>
    <col min="14852" max="14852" width="12.5703125" customWidth="1"/>
    <col min="14853" max="14853" width="2.7109375" customWidth="1"/>
    <col min="14854" max="14856" width="19.5703125" customWidth="1"/>
    <col min="14857" max="14857" width="12.5703125" customWidth="1"/>
    <col min="14858" max="14858" width="2.7109375" customWidth="1"/>
    <col min="14859" max="14861" width="19.5703125" customWidth="1"/>
    <col min="14862" max="14862" width="12.5703125" customWidth="1"/>
    <col min="14863" max="14863" width="12" customWidth="1"/>
    <col min="15096" max="15098" width="15.7109375" customWidth="1"/>
    <col min="15100" max="15100" width="2.7109375" customWidth="1"/>
    <col min="15101" max="15103" width="15.7109375" customWidth="1"/>
    <col min="15105" max="15107" width="19.5703125" customWidth="1"/>
    <col min="15108" max="15108" width="12.5703125" customWidth="1"/>
    <col min="15109" max="15109" width="2.7109375" customWidth="1"/>
    <col min="15110" max="15112" width="19.5703125" customWidth="1"/>
    <col min="15113" max="15113" width="12.5703125" customWidth="1"/>
    <col min="15114" max="15114" width="2.7109375" customWidth="1"/>
    <col min="15115" max="15117" width="19.5703125" customWidth="1"/>
    <col min="15118" max="15118" width="12.5703125" customWidth="1"/>
    <col min="15119" max="15119" width="12" customWidth="1"/>
    <col min="15352" max="15354" width="15.7109375" customWidth="1"/>
    <col min="15356" max="15356" width="2.7109375" customWidth="1"/>
    <col min="15357" max="15359" width="15.7109375" customWidth="1"/>
    <col min="15361" max="15363" width="19.5703125" customWidth="1"/>
    <col min="15364" max="15364" width="12.5703125" customWidth="1"/>
    <col min="15365" max="15365" width="2.7109375" customWidth="1"/>
    <col min="15366" max="15368" width="19.5703125" customWidth="1"/>
    <col min="15369" max="15369" width="12.5703125" customWidth="1"/>
    <col min="15370" max="15370" width="2.7109375" customWidth="1"/>
    <col min="15371" max="15373" width="19.5703125" customWidth="1"/>
    <col min="15374" max="15374" width="12.5703125" customWidth="1"/>
    <col min="15375" max="15375" width="12" customWidth="1"/>
    <col min="15608" max="15610" width="15.7109375" customWidth="1"/>
    <col min="15612" max="15612" width="2.7109375" customWidth="1"/>
    <col min="15613" max="15615" width="15.7109375" customWidth="1"/>
    <col min="15617" max="15619" width="19.5703125" customWidth="1"/>
    <col min="15620" max="15620" width="12.5703125" customWidth="1"/>
    <col min="15621" max="15621" width="2.7109375" customWidth="1"/>
    <col min="15622" max="15624" width="19.5703125" customWidth="1"/>
    <col min="15625" max="15625" width="12.5703125" customWidth="1"/>
    <col min="15626" max="15626" width="2.7109375" customWidth="1"/>
    <col min="15627" max="15629" width="19.5703125" customWidth="1"/>
    <col min="15630" max="15630" width="12.5703125" customWidth="1"/>
    <col min="15631" max="15631" width="12" customWidth="1"/>
    <col min="15864" max="15866" width="15.7109375" customWidth="1"/>
    <col min="15868" max="15868" width="2.7109375" customWidth="1"/>
    <col min="15869" max="15871" width="15.7109375" customWidth="1"/>
    <col min="15873" max="15875" width="19.5703125" customWidth="1"/>
    <col min="15876" max="15876" width="12.5703125" customWidth="1"/>
    <col min="15877" max="15877" width="2.7109375" customWidth="1"/>
    <col min="15878" max="15880" width="19.5703125" customWidth="1"/>
    <col min="15881" max="15881" width="12.5703125" customWidth="1"/>
    <col min="15882" max="15882" width="2.7109375" customWidth="1"/>
    <col min="15883" max="15885" width="19.5703125" customWidth="1"/>
    <col min="15886" max="15886" width="12.5703125" customWidth="1"/>
    <col min="15887" max="15887" width="12" customWidth="1"/>
    <col min="16120" max="16122" width="15.7109375" customWidth="1"/>
    <col min="16124" max="16124" width="2.7109375" customWidth="1"/>
    <col min="16125" max="16127" width="15.7109375" customWidth="1"/>
    <col min="16129" max="16131" width="19.5703125" customWidth="1"/>
    <col min="16132" max="16132" width="12.5703125" customWidth="1"/>
    <col min="16133" max="16133" width="2.7109375" customWidth="1"/>
    <col min="16134" max="16136" width="19.5703125" customWidth="1"/>
    <col min="16137" max="16137" width="12.5703125" customWidth="1"/>
    <col min="16138" max="16138" width="2.7109375" customWidth="1"/>
    <col min="16139" max="16141" width="19.5703125" customWidth="1"/>
    <col min="16142" max="16142" width="12.5703125" customWidth="1"/>
    <col min="16143" max="16143" width="12" customWidth="1"/>
    <col min="16376" max="16378" width="15.7109375" customWidth="1"/>
    <col min="16380" max="16380" width="2.7109375" customWidth="1"/>
    <col min="16381" max="16383" width="15.7109375" customWidth="1"/>
  </cols>
  <sheetData>
    <row r="1" spans="1:14" ht="34.5" x14ac:dyDescent="0.45">
      <c r="A1" s="52" t="s">
        <v>201</v>
      </c>
    </row>
    <row r="3" spans="1:14" s="10" customFormat="1" ht="18" customHeight="1" x14ac:dyDescent="0.25">
      <c r="A3" s="10" t="s">
        <v>114</v>
      </c>
      <c r="D3" s="53"/>
      <c r="E3" s="53"/>
      <c r="F3" s="10" t="s">
        <v>202</v>
      </c>
      <c r="K3" s="10" t="s">
        <v>203</v>
      </c>
      <c r="L3" s="7"/>
      <c r="M3" s="7"/>
      <c r="N3" s="7"/>
    </row>
    <row r="4" spans="1:14" s="3" customFormat="1" ht="27.75" customHeight="1" x14ac:dyDescent="0.2">
      <c r="A4" s="72" t="s">
        <v>39</v>
      </c>
      <c r="B4" s="73" t="s">
        <v>18</v>
      </c>
      <c r="C4" s="54"/>
      <c r="D4" s="54"/>
      <c r="E4" s="5"/>
      <c r="F4" s="294" t="s">
        <v>115</v>
      </c>
      <c r="G4" s="294"/>
      <c r="I4" s="54"/>
      <c r="K4" s="76" t="s">
        <v>21</v>
      </c>
      <c r="L4" s="76" t="s">
        <v>22</v>
      </c>
      <c r="M4" s="76" t="s">
        <v>26</v>
      </c>
      <c r="N4" s="76" t="s">
        <v>76</v>
      </c>
    </row>
    <row r="5" spans="1:14" s="3" customFormat="1" ht="18" customHeight="1" x14ac:dyDescent="0.2">
      <c r="A5" s="55" t="s">
        <v>10</v>
      </c>
      <c r="B5" s="56">
        <v>52</v>
      </c>
      <c r="C5" s="57"/>
      <c r="D5" s="58"/>
      <c r="E5" s="5"/>
      <c r="F5" s="295" t="s">
        <v>116</v>
      </c>
      <c r="G5" s="296"/>
      <c r="H5" s="59">
        <v>2000</v>
      </c>
      <c r="I5" s="58"/>
      <c r="K5" s="66">
        <v>0</v>
      </c>
      <c r="L5" s="70">
        <v>168600</v>
      </c>
      <c r="M5" s="77">
        <v>6.2E-2</v>
      </c>
      <c r="N5" s="66">
        <f>L5*M5</f>
        <v>10453.200000000001</v>
      </c>
    </row>
    <row r="6" spans="1:14" s="3" customFormat="1" ht="18" customHeight="1" x14ac:dyDescent="0.2">
      <c r="A6" s="55" t="s">
        <v>11</v>
      </c>
      <c r="B6" s="56">
        <v>26</v>
      </c>
      <c r="C6" s="57"/>
      <c r="D6" s="58"/>
      <c r="E6" s="5"/>
      <c r="F6" s="295" t="s">
        <v>117</v>
      </c>
      <c r="G6" s="296"/>
      <c r="H6" s="59">
        <v>500</v>
      </c>
      <c r="I6" s="58"/>
    </row>
    <row r="7" spans="1:14" s="3" customFormat="1" ht="18" customHeight="1" x14ac:dyDescent="0.2">
      <c r="A7" s="55" t="s">
        <v>12</v>
      </c>
      <c r="B7" s="56">
        <v>24</v>
      </c>
      <c r="C7" s="57"/>
      <c r="D7" s="58"/>
      <c r="E7" s="5"/>
      <c r="I7" s="58"/>
    </row>
    <row r="8" spans="1:14" s="3" customFormat="1" ht="18" customHeight="1" x14ac:dyDescent="0.2">
      <c r="A8" s="55" t="s">
        <v>13</v>
      </c>
      <c r="B8" s="56">
        <v>12</v>
      </c>
      <c r="C8" s="57"/>
      <c r="E8" s="5"/>
      <c r="F8" s="10" t="s">
        <v>204</v>
      </c>
      <c r="G8" s="10"/>
      <c r="I8" s="60"/>
    </row>
    <row r="9" spans="1:14" s="3" customFormat="1" ht="18" customHeight="1" x14ac:dyDescent="0.2">
      <c r="A9" s="55" t="s">
        <v>118</v>
      </c>
      <c r="B9" s="56">
        <v>260</v>
      </c>
      <c r="C9" s="57"/>
      <c r="D9" s="61"/>
      <c r="E9" s="5"/>
      <c r="F9" s="297" t="s">
        <v>119</v>
      </c>
      <c r="G9" s="297"/>
      <c r="H9" s="58"/>
      <c r="I9" s="60"/>
    </row>
    <row r="10" spans="1:14" s="7" customFormat="1" ht="18" customHeight="1" x14ac:dyDescent="0.25">
      <c r="D10" s="8"/>
      <c r="E10" s="8"/>
      <c r="F10" s="291" t="s">
        <v>120</v>
      </c>
      <c r="G10" s="291"/>
      <c r="H10" s="70">
        <v>14600</v>
      </c>
      <c r="K10" s="298"/>
    </row>
    <row r="11" spans="1:14" s="10" customFormat="1" ht="18" customHeight="1" x14ac:dyDescent="0.2">
      <c r="D11" s="53"/>
      <c r="E11" s="53"/>
      <c r="F11" s="291" t="s">
        <v>121</v>
      </c>
      <c r="G11" s="291"/>
      <c r="H11" s="70">
        <v>29200</v>
      </c>
    </row>
    <row r="12" spans="1:14" s="10" customFormat="1" ht="18" customHeight="1" x14ac:dyDescent="0.2">
      <c r="D12" s="53"/>
      <c r="E12" s="53"/>
      <c r="F12" s="291" t="s">
        <v>82</v>
      </c>
      <c r="G12" s="291"/>
      <c r="H12" s="70">
        <v>21900</v>
      </c>
    </row>
    <row r="13" spans="1:14" s="10" customFormat="1" ht="18" customHeight="1" x14ac:dyDescent="0.2">
      <c r="D13" s="53"/>
      <c r="E13" s="53"/>
    </row>
    <row r="14" spans="1:14" s="7" customFormat="1" ht="18" customHeight="1" x14ac:dyDescent="0.25">
      <c r="A14" s="7" t="s">
        <v>205</v>
      </c>
      <c r="D14" s="8"/>
      <c r="E14" s="8"/>
    </row>
    <row r="15" spans="1:14" s="7" customFormat="1" ht="18" customHeight="1" x14ac:dyDescent="0.25">
      <c r="A15" s="292" t="s">
        <v>122</v>
      </c>
      <c r="B15" s="292"/>
      <c r="D15" s="8"/>
      <c r="E15" s="8"/>
    </row>
    <row r="16" spans="1:14" ht="18" customHeight="1" x14ac:dyDescent="0.2">
      <c r="A16" s="62" t="s">
        <v>200</v>
      </c>
      <c r="F16" s="9"/>
    </row>
    <row r="17" spans="1:14" s="7" customFormat="1" ht="15.75" x14ac:dyDescent="0.25">
      <c r="D17" s="8"/>
      <c r="E17" s="8"/>
    </row>
    <row r="18" spans="1:14" s="7" customFormat="1" ht="21.95" customHeight="1" x14ac:dyDescent="0.25">
      <c r="A18" s="293" t="s">
        <v>124</v>
      </c>
      <c r="B18" s="293"/>
      <c r="C18" s="293"/>
      <c r="D18" s="293"/>
      <c r="E18" s="8"/>
      <c r="F18" s="293" t="s">
        <v>125</v>
      </c>
      <c r="G18" s="293"/>
      <c r="H18" s="293"/>
      <c r="I18" s="293"/>
      <c r="K18" s="293" t="s">
        <v>126</v>
      </c>
      <c r="L18" s="293"/>
      <c r="M18" s="293"/>
      <c r="N18" s="293"/>
    </row>
    <row r="19" spans="1:14" s="7" customFormat="1" ht="30" customHeight="1" x14ac:dyDescent="0.25">
      <c r="A19" s="290" t="s">
        <v>128</v>
      </c>
      <c r="B19" s="290"/>
      <c r="C19" s="290"/>
      <c r="D19" s="290"/>
      <c r="E19" s="8"/>
      <c r="F19" s="290" t="s">
        <v>129</v>
      </c>
      <c r="G19" s="290"/>
      <c r="H19" s="290"/>
      <c r="I19" s="290"/>
      <c r="K19" s="290" t="s">
        <v>130</v>
      </c>
      <c r="L19" s="290"/>
      <c r="M19" s="290"/>
      <c r="N19" s="290"/>
    </row>
    <row r="20" spans="1:14" s="3" customFormat="1" ht="18" customHeight="1" x14ac:dyDescent="0.2">
      <c r="A20" s="63" t="s">
        <v>132</v>
      </c>
      <c r="B20" s="63"/>
      <c r="C20" s="63"/>
      <c r="D20" s="64"/>
      <c r="E20" s="64"/>
      <c r="F20" s="63" t="s">
        <v>132</v>
      </c>
      <c r="G20" s="63"/>
      <c r="H20" s="63"/>
      <c r="I20" s="63"/>
      <c r="K20" s="63" t="s">
        <v>132</v>
      </c>
      <c r="L20" s="63"/>
      <c r="M20" s="63"/>
      <c r="N20" s="63"/>
    </row>
    <row r="21" spans="1:14" s="3" customFormat="1" ht="31.5" customHeight="1" x14ac:dyDescent="0.2">
      <c r="A21" s="74" t="s">
        <v>134</v>
      </c>
      <c r="B21" s="72" t="s">
        <v>135</v>
      </c>
      <c r="C21" s="72" t="s">
        <v>136</v>
      </c>
      <c r="D21" s="75" t="s">
        <v>137</v>
      </c>
      <c r="E21" s="65"/>
      <c r="F21" s="74" t="s">
        <v>134</v>
      </c>
      <c r="G21" s="72" t="s">
        <v>135</v>
      </c>
      <c r="H21" s="72" t="s">
        <v>136</v>
      </c>
      <c r="I21" s="75" t="s">
        <v>137</v>
      </c>
      <c r="K21" s="74" t="s">
        <v>134</v>
      </c>
      <c r="L21" s="72" t="s">
        <v>135</v>
      </c>
      <c r="M21" s="72" t="s">
        <v>136</v>
      </c>
      <c r="N21" s="75" t="s">
        <v>137</v>
      </c>
    </row>
    <row r="22" spans="1:14" s="3" customFormat="1" ht="18" customHeight="1" x14ac:dyDescent="0.2">
      <c r="A22" s="257">
        <v>0</v>
      </c>
      <c r="B22" s="258">
        <v>16300</v>
      </c>
      <c r="C22" s="66">
        <v>0</v>
      </c>
      <c r="D22" s="67">
        <v>0</v>
      </c>
      <c r="E22" s="68"/>
      <c r="F22" s="257">
        <v>0</v>
      </c>
      <c r="G22" s="258">
        <v>14600</v>
      </c>
      <c r="H22" s="66">
        <v>0</v>
      </c>
      <c r="I22" s="67">
        <v>0</v>
      </c>
      <c r="K22" s="257">
        <v>0</v>
      </c>
      <c r="L22" s="258">
        <f>G22*2</f>
        <v>29200</v>
      </c>
      <c r="M22" s="66">
        <v>0</v>
      </c>
      <c r="N22" s="67">
        <v>0</v>
      </c>
    </row>
    <row r="23" spans="1:14" s="3" customFormat="1" ht="18" customHeight="1" x14ac:dyDescent="0.2">
      <c r="A23" s="257">
        <f t="shared" ref="A23:A29" si="0">B22</f>
        <v>16300</v>
      </c>
      <c r="B23" s="258">
        <v>39500</v>
      </c>
      <c r="C23" s="66">
        <f t="shared" ref="C23:C29" si="1">(B22-A22)*D22+C22</f>
        <v>0</v>
      </c>
      <c r="D23" s="67">
        <v>0.1</v>
      </c>
      <c r="E23" s="68"/>
      <c r="F23" s="257">
        <f t="shared" ref="F23:F29" si="2">G22</f>
        <v>14600</v>
      </c>
      <c r="G23" s="258">
        <v>26200</v>
      </c>
      <c r="H23" s="66">
        <f>(G22-F22)*I22+H22</f>
        <v>0</v>
      </c>
      <c r="I23" s="67">
        <v>0.1</v>
      </c>
      <c r="K23" s="257">
        <f t="shared" ref="K23:K29" si="3">L22</f>
        <v>29200</v>
      </c>
      <c r="L23" s="258">
        <f t="shared" ref="L23:L29" si="4">G23*2</f>
        <v>52400</v>
      </c>
      <c r="M23" s="66">
        <f t="shared" ref="M23:M29" si="5">(L22-K22)*N22+M22</f>
        <v>0</v>
      </c>
      <c r="N23" s="67">
        <v>0.1</v>
      </c>
    </row>
    <row r="24" spans="1:14" s="3" customFormat="1" ht="18" customHeight="1" x14ac:dyDescent="0.2">
      <c r="A24" s="257">
        <f t="shared" si="0"/>
        <v>39500</v>
      </c>
      <c r="B24" s="258">
        <v>110600</v>
      </c>
      <c r="C24" s="66">
        <f t="shared" si="1"/>
        <v>2320</v>
      </c>
      <c r="D24" s="67">
        <v>0.12</v>
      </c>
      <c r="E24" s="68"/>
      <c r="F24" s="257">
        <f t="shared" si="2"/>
        <v>26200</v>
      </c>
      <c r="G24" s="258">
        <v>61750</v>
      </c>
      <c r="H24" s="66">
        <f t="shared" ref="H24:H29" si="6">(G23-F23)*I23+H23</f>
        <v>1160</v>
      </c>
      <c r="I24" s="67">
        <v>0.12</v>
      </c>
      <c r="K24" s="257">
        <f t="shared" si="3"/>
        <v>52400</v>
      </c>
      <c r="L24" s="258">
        <f t="shared" si="4"/>
        <v>123500</v>
      </c>
      <c r="M24" s="66">
        <f t="shared" si="5"/>
        <v>2320</v>
      </c>
      <c r="N24" s="67">
        <v>0.12</v>
      </c>
    </row>
    <row r="25" spans="1:14" s="3" customFormat="1" ht="18" customHeight="1" x14ac:dyDescent="0.2">
      <c r="A25" s="257">
        <f t="shared" si="0"/>
        <v>110600</v>
      </c>
      <c r="B25" s="258">
        <v>217350</v>
      </c>
      <c r="C25" s="66">
        <f t="shared" si="1"/>
        <v>10852</v>
      </c>
      <c r="D25" s="67">
        <v>0.22</v>
      </c>
      <c r="E25" s="68"/>
      <c r="F25" s="257">
        <f t="shared" si="2"/>
        <v>61750</v>
      </c>
      <c r="G25" s="258">
        <v>115125</v>
      </c>
      <c r="H25" s="66">
        <f t="shared" si="6"/>
        <v>5426</v>
      </c>
      <c r="I25" s="67">
        <v>0.22</v>
      </c>
      <c r="K25" s="257">
        <f t="shared" si="3"/>
        <v>123500</v>
      </c>
      <c r="L25" s="258">
        <f t="shared" si="4"/>
        <v>230250</v>
      </c>
      <c r="M25" s="66">
        <f t="shared" si="5"/>
        <v>10852</v>
      </c>
      <c r="N25" s="67">
        <v>0.22</v>
      </c>
    </row>
    <row r="26" spans="1:14" s="3" customFormat="1" ht="18" customHeight="1" x14ac:dyDescent="0.2">
      <c r="A26" s="257">
        <f t="shared" si="0"/>
        <v>217350</v>
      </c>
      <c r="B26" s="258">
        <v>400200</v>
      </c>
      <c r="C26" s="66">
        <f t="shared" si="1"/>
        <v>34337</v>
      </c>
      <c r="D26" s="67">
        <v>0.24</v>
      </c>
      <c r="E26" s="68"/>
      <c r="F26" s="257">
        <f t="shared" si="2"/>
        <v>115125</v>
      </c>
      <c r="G26" s="258">
        <v>206550</v>
      </c>
      <c r="H26" s="66">
        <f t="shared" si="6"/>
        <v>17168.5</v>
      </c>
      <c r="I26" s="67">
        <v>0.24</v>
      </c>
      <c r="K26" s="257">
        <f t="shared" si="3"/>
        <v>230250</v>
      </c>
      <c r="L26" s="258">
        <f t="shared" si="4"/>
        <v>413100</v>
      </c>
      <c r="M26" s="66">
        <f t="shared" si="5"/>
        <v>34337</v>
      </c>
      <c r="N26" s="67">
        <v>0.24</v>
      </c>
    </row>
    <row r="27" spans="1:14" s="3" customFormat="1" ht="18" customHeight="1" x14ac:dyDescent="0.2">
      <c r="A27" s="257">
        <f t="shared" si="0"/>
        <v>400200</v>
      </c>
      <c r="B27" s="258">
        <v>503750</v>
      </c>
      <c r="C27" s="66">
        <f t="shared" si="1"/>
        <v>78221</v>
      </c>
      <c r="D27" s="67">
        <v>0.32</v>
      </c>
      <c r="E27" s="68"/>
      <c r="F27" s="257">
        <f t="shared" si="2"/>
        <v>206550</v>
      </c>
      <c r="G27" s="258">
        <v>258325</v>
      </c>
      <c r="H27" s="66">
        <f t="shared" si="6"/>
        <v>39110.5</v>
      </c>
      <c r="I27" s="67">
        <v>0.32</v>
      </c>
      <c r="K27" s="257">
        <f t="shared" si="3"/>
        <v>413100</v>
      </c>
      <c r="L27" s="258">
        <f t="shared" si="4"/>
        <v>516650</v>
      </c>
      <c r="M27" s="66">
        <f t="shared" si="5"/>
        <v>78221</v>
      </c>
      <c r="N27" s="67">
        <v>0.32</v>
      </c>
    </row>
    <row r="28" spans="1:14" s="3" customFormat="1" ht="18" customHeight="1" x14ac:dyDescent="0.2">
      <c r="A28" s="257">
        <f t="shared" si="0"/>
        <v>503750</v>
      </c>
      <c r="B28" s="258">
        <v>747500</v>
      </c>
      <c r="C28" s="66">
        <f t="shared" si="1"/>
        <v>111357</v>
      </c>
      <c r="D28" s="67">
        <v>0.35</v>
      </c>
      <c r="E28" s="68"/>
      <c r="F28" s="257">
        <f t="shared" si="2"/>
        <v>258325</v>
      </c>
      <c r="G28" s="258">
        <v>380200</v>
      </c>
      <c r="H28" s="66">
        <f t="shared" si="6"/>
        <v>55678.5</v>
      </c>
      <c r="I28" s="67">
        <v>0.35</v>
      </c>
      <c r="K28" s="257">
        <f t="shared" si="3"/>
        <v>516650</v>
      </c>
      <c r="L28" s="258">
        <f t="shared" si="4"/>
        <v>760400</v>
      </c>
      <c r="M28" s="66">
        <f t="shared" si="5"/>
        <v>111357</v>
      </c>
      <c r="N28" s="67">
        <v>0.35</v>
      </c>
    </row>
    <row r="29" spans="1:14" s="3" customFormat="1" ht="18" customHeight="1" x14ac:dyDescent="0.2">
      <c r="A29" s="257">
        <f t="shared" si="0"/>
        <v>747500</v>
      </c>
      <c r="B29" s="258">
        <v>0</v>
      </c>
      <c r="C29" s="66">
        <f t="shared" si="1"/>
        <v>196669.5</v>
      </c>
      <c r="D29" s="67">
        <v>0.37</v>
      </c>
      <c r="E29" s="68"/>
      <c r="F29" s="257">
        <f t="shared" si="2"/>
        <v>380200</v>
      </c>
      <c r="G29" s="258">
        <v>0</v>
      </c>
      <c r="H29" s="66">
        <f t="shared" si="6"/>
        <v>98334.75</v>
      </c>
      <c r="I29" s="67">
        <v>0.37</v>
      </c>
      <c r="K29" s="257">
        <f t="shared" si="3"/>
        <v>760400</v>
      </c>
      <c r="L29" s="258">
        <f t="shared" si="4"/>
        <v>0</v>
      </c>
      <c r="M29" s="66">
        <f t="shared" si="5"/>
        <v>196669.5</v>
      </c>
      <c r="N29" s="67">
        <v>0.37</v>
      </c>
    </row>
    <row r="30" spans="1:14" s="7" customFormat="1" ht="15.75" x14ac:dyDescent="0.25">
      <c r="D30" s="8"/>
      <c r="E30" s="8"/>
    </row>
    <row r="31" spans="1:14" s="3" customFormat="1" ht="18" customHeight="1" x14ac:dyDescent="0.2">
      <c r="A31" s="63" t="s">
        <v>141</v>
      </c>
      <c r="B31" s="63"/>
      <c r="C31" s="63"/>
      <c r="D31" s="64"/>
      <c r="E31" s="64"/>
      <c r="F31" s="63" t="s">
        <v>141</v>
      </c>
      <c r="G31" s="63"/>
      <c r="H31" s="63"/>
      <c r="I31" s="63"/>
      <c r="K31" s="63" t="s">
        <v>141</v>
      </c>
      <c r="L31" s="63"/>
      <c r="M31" s="63"/>
      <c r="N31" s="63"/>
    </row>
    <row r="32" spans="1:14" s="3" customFormat="1" ht="31.5" customHeight="1" x14ac:dyDescent="0.2">
      <c r="A32" s="74" t="s">
        <v>134</v>
      </c>
      <c r="B32" s="72" t="s">
        <v>135</v>
      </c>
      <c r="C32" s="72" t="s">
        <v>136</v>
      </c>
      <c r="D32" s="75" t="s">
        <v>137</v>
      </c>
      <c r="E32" s="65"/>
      <c r="F32" s="74" t="s">
        <v>134</v>
      </c>
      <c r="G32" s="72" t="s">
        <v>135</v>
      </c>
      <c r="H32" s="72" t="s">
        <v>136</v>
      </c>
      <c r="I32" s="75" t="s">
        <v>137</v>
      </c>
      <c r="K32" s="74" t="s">
        <v>134</v>
      </c>
      <c r="L32" s="72" t="s">
        <v>135</v>
      </c>
      <c r="M32" s="72" t="s">
        <v>136</v>
      </c>
      <c r="N32" s="75" t="s">
        <v>137</v>
      </c>
    </row>
    <row r="33" spans="1:14" s="3" customFormat="1" ht="18" customHeight="1" x14ac:dyDescent="0.2">
      <c r="A33" s="257">
        <v>0</v>
      </c>
      <c r="B33" s="258">
        <v>6000</v>
      </c>
      <c r="C33" s="66">
        <v>0</v>
      </c>
      <c r="D33" s="67">
        <v>0</v>
      </c>
      <c r="E33" s="68"/>
      <c r="F33" s="257">
        <v>0</v>
      </c>
      <c r="G33" s="258">
        <v>7300</v>
      </c>
      <c r="H33" s="66">
        <v>0</v>
      </c>
      <c r="I33" s="67">
        <v>0</v>
      </c>
      <c r="K33" s="257">
        <v>0</v>
      </c>
      <c r="L33" s="258">
        <f>G33*2</f>
        <v>14600</v>
      </c>
      <c r="M33" s="66">
        <v>0</v>
      </c>
      <c r="N33" s="67">
        <v>0</v>
      </c>
    </row>
    <row r="34" spans="1:14" s="3" customFormat="1" ht="18" customHeight="1" x14ac:dyDescent="0.2">
      <c r="A34" s="257">
        <f t="shared" ref="A34:A40" si="7">B33</f>
        <v>6000</v>
      </c>
      <c r="B34" s="258">
        <v>17600</v>
      </c>
      <c r="C34" s="66">
        <f>(B33-A33)*D33+C33</f>
        <v>0</v>
      </c>
      <c r="D34" s="67">
        <v>0.1</v>
      </c>
      <c r="E34" s="68"/>
      <c r="F34" s="257">
        <f t="shared" ref="F34:F40" si="8">G33</f>
        <v>7300</v>
      </c>
      <c r="G34" s="258">
        <v>13100</v>
      </c>
      <c r="H34" s="66">
        <f t="shared" ref="H34:H40" si="9">(G33-F33)*I33+H33</f>
        <v>0</v>
      </c>
      <c r="I34" s="67">
        <v>0.1</v>
      </c>
      <c r="K34" s="257">
        <f t="shared" ref="K34:K40" si="10">L33</f>
        <v>14600</v>
      </c>
      <c r="L34" s="258">
        <f t="shared" ref="L34:L40" si="11">G34*2</f>
        <v>26200</v>
      </c>
      <c r="M34" s="66">
        <f t="shared" ref="M34:M40" si="12">(L33-K33)*N33+M33</f>
        <v>0</v>
      </c>
      <c r="N34" s="67">
        <v>0.1</v>
      </c>
    </row>
    <row r="35" spans="1:14" s="3" customFormat="1" ht="18" customHeight="1" x14ac:dyDescent="0.2">
      <c r="A35" s="257">
        <f t="shared" si="7"/>
        <v>17600</v>
      </c>
      <c r="B35" s="258">
        <v>53150</v>
      </c>
      <c r="C35" s="66">
        <f t="shared" ref="C35:C40" si="13">(B34-A34)*D34+C34</f>
        <v>1160</v>
      </c>
      <c r="D35" s="67">
        <v>0.12</v>
      </c>
      <c r="E35" s="68"/>
      <c r="F35" s="257">
        <f t="shared" si="8"/>
        <v>13100</v>
      </c>
      <c r="G35" s="258">
        <v>30875</v>
      </c>
      <c r="H35" s="66">
        <f t="shared" si="9"/>
        <v>580</v>
      </c>
      <c r="I35" s="67">
        <v>0.12</v>
      </c>
      <c r="K35" s="257">
        <f t="shared" si="10"/>
        <v>26200</v>
      </c>
      <c r="L35" s="258">
        <f t="shared" si="11"/>
        <v>61750</v>
      </c>
      <c r="M35" s="66">
        <f t="shared" si="12"/>
        <v>1160</v>
      </c>
      <c r="N35" s="67">
        <v>0.12</v>
      </c>
    </row>
    <row r="36" spans="1:14" s="3" customFormat="1" ht="18" customHeight="1" x14ac:dyDescent="0.2">
      <c r="A36" s="257">
        <f t="shared" si="7"/>
        <v>53150</v>
      </c>
      <c r="B36" s="258">
        <v>106525</v>
      </c>
      <c r="C36" s="66">
        <f t="shared" si="13"/>
        <v>5426</v>
      </c>
      <c r="D36" s="67">
        <v>0.22</v>
      </c>
      <c r="E36" s="68"/>
      <c r="F36" s="257">
        <f t="shared" si="8"/>
        <v>30875</v>
      </c>
      <c r="G36" s="258">
        <v>57563</v>
      </c>
      <c r="H36" s="66">
        <f t="shared" si="9"/>
        <v>2713</v>
      </c>
      <c r="I36" s="67">
        <v>0.22</v>
      </c>
      <c r="K36" s="257">
        <f t="shared" si="10"/>
        <v>61750</v>
      </c>
      <c r="L36" s="258">
        <f t="shared" si="11"/>
        <v>115126</v>
      </c>
      <c r="M36" s="66">
        <f t="shared" si="12"/>
        <v>5426</v>
      </c>
      <c r="N36" s="67">
        <v>0.22</v>
      </c>
    </row>
    <row r="37" spans="1:14" s="3" customFormat="1" ht="18" customHeight="1" x14ac:dyDescent="0.2">
      <c r="A37" s="257">
        <f t="shared" si="7"/>
        <v>106525</v>
      </c>
      <c r="B37" s="258">
        <v>197950</v>
      </c>
      <c r="C37" s="66">
        <f t="shared" si="13"/>
        <v>17168.5</v>
      </c>
      <c r="D37" s="67">
        <v>0.24</v>
      </c>
      <c r="E37" s="68"/>
      <c r="F37" s="257">
        <f t="shared" si="8"/>
        <v>57563</v>
      </c>
      <c r="G37" s="258">
        <v>103275</v>
      </c>
      <c r="H37" s="66">
        <f t="shared" si="9"/>
        <v>8584.36</v>
      </c>
      <c r="I37" s="67">
        <v>0.24</v>
      </c>
      <c r="K37" s="257">
        <f t="shared" si="10"/>
        <v>115126</v>
      </c>
      <c r="L37" s="258">
        <f t="shared" si="11"/>
        <v>206550</v>
      </c>
      <c r="M37" s="66">
        <f t="shared" si="12"/>
        <v>17168.72</v>
      </c>
      <c r="N37" s="67">
        <v>0.24</v>
      </c>
    </row>
    <row r="38" spans="1:14" s="3" customFormat="1" ht="18" customHeight="1" x14ac:dyDescent="0.2">
      <c r="A38" s="257">
        <f t="shared" si="7"/>
        <v>197950</v>
      </c>
      <c r="B38" s="258">
        <v>249725</v>
      </c>
      <c r="C38" s="66">
        <f t="shared" si="13"/>
        <v>39110.5</v>
      </c>
      <c r="D38" s="67">
        <v>0.32</v>
      </c>
      <c r="E38" s="68"/>
      <c r="F38" s="257">
        <f t="shared" si="8"/>
        <v>103275</v>
      </c>
      <c r="G38" s="258">
        <v>129163</v>
      </c>
      <c r="H38" s="66">
        <f t="shared" si="9"/>
        <v>19555.239999999998</v>
      </c>
      <c r="I38" s="67">
        <v>0.32</v>
      </c>
      <c r="K38" s="257">
        <f t="shared" si="10"/>
        <v>206550</v>
      </c>
      <c r="L38" s="258">
        <f t="shared" si="11"/>
        <v>258326</v>
      </c>
      <c r="M38" s="66">
        <f t="shared" si="12"/>
        <v>39110.479999999996</v>
      </c>
      <c r="N38" s="67">
        <v>0.32</v>
      </c>
    </row>
    <row r="39" spans="1:14" s="3" customFormat="1" ht="18" customHeight="1" x14ac:dyDescent="0.2">
      <c r="A39" s="257">
        <f t="shared" si="7"/>
        <v>249725</v>
      </c>
      <c r="B39" s="258">
        <v>615350</v>
      </c>
      <c r="C39" s="66">
        <f t="shared" si="13"/>
        <v>55678.5</v>
      </c>
      <c r="D39" s="67">
        <v>0.35</v>
      </c>
      <c r="E39" s="68"/>
      <c r="F39" s="257">
        <f t="shared" si="8"/>
        <v>129163</v>
      </c>
      <c r="G39" s="258">
        <v>311975</v>
      </c>
      <c r="H39" s="66">
        <f t="shared" si="9"/>
        <v>27839.399999999998</v>
      </c>
      <c r="I39" s="67">
        <v>0.35</v>
      </c>
      <c r="K39" s="257">
        <f t="shared" si="10"/>
        <v>258326</v>
      </c>
      <c r="L39" s="258">
        <f t="shared" si="11"/>
        <v>623950</v>
      </c>
      <c r="M39" s="66">
        <f t="shared" si="12"/>
        <v>55678.799999999996</v>
      </c>
      <c r="N39" s="67">
        <v>0.35</v>
      </c>
    </row>
    <row r="40" spans="1:14" s="3" customFormat="1" ht="18" customHeight="1" x14ac:dyDescent="0.2">
      <c r="A40" s="257">
        <f t="shared" si="7"/>
        <v>615350</v>
      </c>
      <c r="B40" s="258">
        <v>0</v>
      </c>
      <c r="C40" s="66">
        <f t="shared" si="13"/>
        <v>183647.25</v>
      </c>
      <c r="D40" s="67">
        <v>0.37</v>
      </c>
      <c r="E40" s="68"/>
      <c r="F40" s="257">
        <f t="shared" si="8"/>
        <v>311975</v>
      </c>
      <c r="G40" s="258">
        <v>0</v>
      </c>
      <c r="H40" s="66">
        <f t="shared" si="9"/>
        <v>91823.599999999991</v>
      </c>
      <c r="I40" s="67">
        <v>0.37</v>
      </c>
      <c r="K40" s="257">
        <f t="shared" si="10"/>
        <v>623950</v>
      </c>
      <c r="L40" s="258">
        <f t="shared" si="11"/>
        <v>0</v>
      </c>
      <c r="M40" s="66">
        <f t="shared" si="12"/>
        <v>183647.19999999998</v>
      </c>
      <c r="N40" s="67">
        <v>0.37</v>
      </c>
    </row>
    <row r="41" spans="1:14" s="7" customFormat="1" ht="15.75" x14ac:dyDescent="0.25">
      <c r="D41" s="8"/>
      <c r="E41" s="8"/>
    </row>
    <row r="42" spans="1:14" s="3" customFormat="1" ht="18" customHeight="1" x14ac:dyDescent="0.2">
      <c r="A42" s="63" t="s">
        <v>142</v>
      </c>
      <c r="B42" s="63"/>
      <c r="C42" s="63"/>
      <c r="D42" s="64"/>
      <c r="E42" s="64"/>
      <c r="F42" s="63" t="s">
        <v>142</v>
      </c>
      <c r="G42" s="63"/>
      <c r="H42" s="63"/>
      <c r="I42" s="63"/>
      <c r="K42" s="63" t="s">
        <v>142</v>
      </c>
      <c r="L42" s="63"/>
      <c r="M42" s="63"/>
      <c r="N42" s="63"/>
    </row>
    <row r="43" spans="1:14" s="3" customFormat="1" ht="31.5" customHeight="1" x14ac:dyDescent="0.2">
      <c r="A43" s="74" t="s">
        <v>134</v>
      </c>
      <c r="B43" s="72" t="s">
        <v>135</v>
      </c>
      <c r="C43" s="72" t="s">
        <v>136</v>
      </c>
      <c r="D43" s="75" t="s">
        <v>137</v>
      </c>
      <c r="E43" s="65"/>
      <c r="F43" s="74" t="s">
        <v>134</v>
      </c>
      <c r="G43" s="72" t="s">
        <v>135</v>
      </c>
      <c r="H43" s="72" t="s">
        <v>136</v>
      </c>
      <c r="I43" s="75" t="s">
        <v>137</v>
      </c>
      <c r="K43" s="74" t="s">
        <v>134</v>
      </c>
      <c r="L43" s="72" t="s">
        <v>135</v>
      </c>
      <c r="M43" s="72" t="s">
        <v>136</v>
      </c>
      <c r="N43" s="75" t="s">
        <v>137</v>
      </c>
    </row>
    <row r="44" spans="1:14" s="3" customFormat="1" ht="18" customHeight="1" x14ac:dyDescent="0.2">
      <c r="A44" s="257">
        <v>0</v>
      </c>
      <c r="B44" s="258">
        <v>13300</v>
      </c>
      <c r="C44" s="66">
        <v>0</v>
      </c>
      <c r="D44" s="67">
        <v>0</v>
      </c>
      <c r="E44" s="68"/>
      <c r="F44" s="257">
        <v>0</v>
      </c>
      <c r="G44" s="258">
        <v>10950</v>
      </c>
      <c r="H44" s="66">
        <v>0</v>
      </c>
      <c r="I44" s="67">
        <v>0</v>
      </c>
      <c r="K44" s="257">
        <v>0</v>
      </c>
      <c r="L44" s="258">
        <f>G44*2</f>
        <v>21900</v>
      </c>
      <c r="M44" s="66">
        <v>0</v>
      </c>
      <c r="N44" s="67">
        <v>0</v>
      </c>
    </row>
    <row r="45" spans="1:14" s="3" customFormat="1" ht="18" customHeight="1" x14ac:dyDescent="0.2">
      <c r="A45" s="257">
        <f t="shared" ref="A45:A51" si="14">B44</f>
        <v>13300</v>
      </c>
      <c r="B45" s="258">
        <v>29850</v>
      </c>
      <c r="C45" s="66">
        <f>(B44-A44)*D44+C44</f>
        <v>0</v>
      </c>
      <c r="D45" s="67">
        <v>0.1</v>
      </c>
      <c r="E45" s="68"/>
      <c r="F45" s="257">
        <f t="shared" ref="F45:F51" si="15">G44</f>
        <v>10950</v>
      </c>
      <c r="G45" s="258">
        <v>19225</v>
      </c>
      <c r="H45" s="66">
        <f>(G44-F44)*I44+H44</f>
        <v>0</v>
      </c>
      <c r="I45" s="67">
        <v>0.1</v>
      </c>
      <c r="K45" s="257">
        <f t="shared" ref="K45:K51" si="16">L44</f>
        <v>21900</v>
      </c>
      <c r="L45" s="258">
        <f t="shared" ref="L45:L51" si="17">G45*2</f>
        <v>38450</v>
      </c>
      <c r="M45" s="66">
        <f>(L44-K44)*N44+M44</f>
        <v>0</v>
      </c>
      <c r="N45" s="67">
        <v>0.1</v>
      </c>
    </row>
    <row r="46" spans="1:14" s="3" customFormat="1" ht="18" customHeight="1" x14ac:dyDescent="0.2">
      <c r="A46" s="257">
        <f t="shared" si="14"/>
        <v>29850</v>
      </c>
      <c r="B46" s="258">
        <v>76400</v>
      </c>
      <c r="C46" s="66">
        <f t="shared" ref="C46:C51" si="18">(B45-A45)*D45+C45</f>
        <v>1655</v>
      </c>
      <c r="D46" s="67">
        <v>0.12</v>
      </c>
      <c r="E46" s="68"/>
      <c r="F46" s="257">
        <f t="shared" si="15"/>
        <v>19225</v>
      </c>
      <c r="G46" s="258">
        <v>42500</v>
      </c>
      <c r="H46" s="66">
        <f t="shared" ref="H46:H51" si="19">(G45-F45)*I45+H45</f>
        <v>827.5</v>
      </c>
      <c r="I46" s="67">
        <v>0.12</v>
      </c>
      <c r="K46" s="257">
        <f t="shared" si="16"/>
        <v>38450</v>
      </c>
      <c r="L46" s="258">
        <f t="shared" si="17"/>
        <v>85000</v>
      </c>
      <c r="M46" s="66">
        <f t="shared" ref="M46:M51" si="20">(L45-K45)*N45+M45</f>
        <v>1655</v>
      </c>
      <c r="N46" s="67">
        <v>0.12</v>
      </c>
    </row>
    <row r="47" spans="1:14" s="3" customFormat="1" ht="18" customHeight="1" x14ac:dyDescent="0.2">
      <c r="A47" s="257">
        <f t="shared" si="14"/>
        <v>76400</v>
      </c>
      <c r="B47" s="258">
        <v>113800</v>
      </c>
      <c r="C47" s="66">
        <f t="shared" si="18"/>
        <v>7241</v>
      </c>
      <c r="D47" s="67">
        <v>0.22</v>
      </c>
      <c r="E47" s="68"/>
      <c r="F47" s="257">
        <f t="shared" si="15"/>
        <v>42500</v>
      </c>
      <c r="G47" s="258">
        <v>61200</v>
      </c>
      <c r="H47" s="66">
        <f t="shared" si="19"/>
        <v>3620.5</v>
      </c>
      <c r="I47" s="67">
        <v>0.22</v>
      </c>
      <c r="K47" s="257">
        <f t="shared" si="16"/>
        <v>85000</v>
      </c>
      <c r="L47" s="258">
        <f t="shared" si="17"/>
        <v>122400</v>
      </c>
      <c r="M47" s="66">
        <f t="shared" si="20"/>
        <v>7241</v>
      </c>
      <c r="N47" s="67">
        <v>0.22</v>
      </c>
    </row>
    <row r="48" spans="1:14" s="3" customFormat="1" ht="18" customHeight="1" x14ac:dyDescent="0.2">
      <c r="A48" s="257">
        <f t="shared" si="14"/>
        <v>113800</v>
      </c>
      <c r="B48" s="258">
        <v>205250</v>
      </c>
      <c r="C48" s="66">
        <f t="shared" si="18"/>
        <v>15469</v>
      </c>
      <c r="D48" s="67">
        <v>0.24</v>
      </c>
      <c r="E48" s="68"/>
      <c r="F48" s="257">
        <f t="shared" si="15"/>
        <v>61200</v>
      </c>
      <c r="G48" s="258">
        <v>106925</v>
      </c>
      <c r="H48" s="66">
        <f t="shared" si="19"/>
        <v>7734.5</v>
      </c>
      <c r="I48" s="67">
        <v>0.24</v>
      </c>
      <c r="K48" s="257">
        <f t="shared" si="16"/>
        <v>122400</v>
      </c>
      <c r="L48" s="258">
        <f t="shared" si="17"/>
        <v>213850</v>
      </c>
      <c r="M48" s="66">
        <f t="shared" si="20"/>
        <v>15469</v>
      </c>
      <c r="N48" s="67">
        <v>0.24</v>
      </c>
    </row>
    <row r="49" spans="1:14" s="3" customFormat="1" ht="18" customHeight="1" x14ac:dyDescent="0.2">
      <c r="A49" s="257">
        <f t="shared" si="14"/>
        <v>205250</v>
      </c>
      <c r="B49" s="258">
        <v>257000</v>
      </c>
      <c r="C49" s="66">
        <f t="shared" si="18"/>
        <v>37417</v>
      </c>
      <c r="D49" s="67">
        <v>0.32</v>
      </c>
      <c r="E49" s="68"/>
      <c r="F49" s="257">
        <f t="shared" si="15"/>
        <v>106925</v>
      </c>
      <c r="G49" s="258">
        <v>132800</v>
      </c>
      <c r="H49" s="66">
        <f t="shared" si="19"/>
        <v>18708.5</v>
      </c>
      <c r="I49" s="67">
        <v>0.32</v>
      </c>
      <c r="K49" s="257">
        <f t="shared" si="16"/>
        <v>213850</v>
      </c>
      <c r="L49" s="258">
        <f t="shared" si="17"/>
        <v>265600</v>
      </c>
      <c r="M49" s="66">
        <f t="shared" si="20"/>
        <v>37417</v>
      </c>
      <c r="N49" s="67">
        <v>0.32</v>
      </c>
    </row>
    <row r="50" spans="1:14" s="3" customFormat="1" ht="18" customHeight="1" x14ac:dyDescent="0.2">
      <c r="A50" s="257">
        <f t="shared" si="14"/>
        <v>257000</v>
      </c>
      <c r="B50" s="258">
        <v>622650</v>
      </c>
      <c r="C50" s="66">
        <f t="shared" si="18"/>
        <v>53977</v>
      </c>
      <c r="D50" s="67">
        <v>0.35</v>
      </c>
      <c r="E50" s="68"/>
      <c r="F50" s="257">
        <f t="shared" si="15"/>
        <v>132800</v>
      </c>
      <c r="G50" s="258">
        <v>315625</v>
      </c>
      <c r="H50" s="66">
        <f t="shared" si="19"/>
        <v>26988.5</v>
      </c>
      <c r="I50" s="67">
        <v>0.35</v>
      </c>
      <c r="K50" s="257">
        <f t="shared" si="16"/>
        <v>265600</v>
      </c>
      <c r="L50" s="258">
        <f t="shared" si="17"/>
        <v>631250</v>
      </c>
      <c r="M50" s="66">
        <f t="shared" si="20"/>
        <v>53977</v>
      </c>
      <c r="N50" s="67">
        <v>0.35</v>
      </c>
    </row>
    <row r="51" spans="1:14" s="3" customFormat="1" ht="18" customHeight="1" x14ac:dyDescent="0.2">
      <c r="A51" s="257">
        <f t="shared" si="14"/>
        <v>622650</v>
      </c>
      <c r="B51" s="258">
        <v>0</v>
      </c>
      <c r="C51" s="66">
        <f t="shared" si="18"/>
        <v>181954.5</v>
      </c>
      <c r="D51" s="67">
        <v>0.37</v>
      </c>
      <c r="E51" s="68"/>
      <c r="F51" s="257">
        <f t="shared" si="15"/>
        <v>315625</v>
      </c>
      <c r="G51" s="258">
        <v>0</v>
      </c>
      <c r="H51" s="66">
        <f t="shared" si="19"/>
        <v>90977.25</v>
      </c>
      <c r="I51" s="67">
        <v>0.37</v>
      </c>
      <c r="K51" s="257">
        <f t="shared" si="16"/>
        <v>631250</v>
      </c>
      <c r="L51" s="258">
        <f t="shared" si="17"/>
        <v>0</v>
      </c>
      <c r="M51" s="66">
        <f t="shared" si="20"/>
        <v>181954.5</v>
      </c>
      <c r="N51" s="67">
        <v>0.37</v>
      </c>
    </row>
    <row r="53" spans="1:14" ht="18" customHeight="1" x14ac:dyDescent="0.25">
      <c r="A53" s="7" t="s">
        <v>143</v>
      </c>
      <c r="B53" s="7"/>
      <c r="C53" s="7"/>
      <c r="D53" s="8"/>
    </row>
    <row r="54" spans="1:14" ht="18" customHeight="1" x14ac:dyDescent="0.25">
      <c r="A54" s="7" t="s">
        <v>144</v>
      </c>
      <c r="B54" s="7"/>
      <c r="C54" s="7"/>
      <c r="D54" s="8"/>
    </row>
    <row r="55" spans="1:14" ht="31.5" customHeight="1" x14ac:dyDescent="0.2">
      <c r="A55" s="72" t="s">
        <v>17</v>
      </c>
      <c r="B55" s="73" t="s">
        <v>20</v>
      </c>
      <c r="C55" s="73" t="s">
        <v>18</v>
      </c>
      <c r="D55" s="69"/>
    </row>
    <row r="56" spans="1:14" ht="18" customHeight="1" x14ac:dyDescent="0.2">
      <c r="A56" s="55" t="s">
        <v>118</v>
      </c>
      <c r="B56" s="66">
        <f t="shared" ref="B56:B61" si="21">$B$63/C56</f>
        <v>16.53846153846154</v>
      </c>
      <c r="C56" s="56">
        <v>260</v>
      </c>
      <c r="D56" s="3"/>
    </row>
    <row r="57" spans="1:14" ht="18" customHeight="1" x14ac:dyDescent="0.2">
      <c r="A57" s="55" t="s">
        <v>10</v>
      </c>
      <c r="B57" s="66">
        <f t="shared" si="21"/>
        <v>82.692307692307693</v>
      </c>
      <c r="C57" s="56">
        <v>52</v>
      </c>
      <c r="D57" s="3"/>
    </row>
    <row r="58" spans="1:14" ht="18" customHeight="1" x14ac:dyDescent="0.2">
      <c r="A58" s="55" t="s">
        <v>11</v>
      </c>
      <c r="B58" s="66">
        <f t="shared" si="21"/>
        <v>165.38461538461539</v>
      </c>
      <c r="C58" s="56">
        <v>26</v>
      </c>
      <c r="D58" s="3"/>
    </row>
    <row r="59" spans="1:14" ht="18" customHeight="1" x14ac:dyDescent="0.2">
      <c r="A59" s="55" t="s">
        <v>12</v>
      </c>
      <c r="B59" s="66">
        <f t="shared" si="21"/>
        <v>179.16666666666666</v>
      </c>
      <c r="C59" s="56">
        <v>24</v>
      </c>
      <c r="D59" s="3"/>
    </row>
    <row r="60" spans="1:14" ht="18" customHeight="1" x14ac:dyDescent="0.2">
      <c r="A60" s="55" t="s">
        <v>13</v>
      </c>
      <c r="B60" s="66">
        <f t="shared" si="21"/>
        <v>358.33333333333331</v>
      </c>
      <c r="C60" s="56">
        <v>12</v>
      </c>
      <c r="D60" s="3"/>
    </row>
    <row r="61" spans="1:14" ht="18" customHeight="1" x14ac:dyDescent="0.2">
      <c r="A61" s="55" t="s">
        <v>14</v>
      </c>
      <c r="B61" s="66">
        <f t="shared" si="21"/>
        <v>1075</v>
      </c>
      <c r="C61" s="56">
        <v>4</v>
      </c>
      <c r="D61" s="3"/>
    </row>
    <row r="62" spans="1:14" ht="18" customHeight="1" x14ac:dyDescent="0.2">
      <c r="A62" s="55" t="s">
        <v>15</v>
      </c>
      <c r="B62" s="66">
        <f>$B$63/C62</f>
        <v>2150</v>
      </c>
      <c r="C62" s="56">
        <v>2</v>
      </c>
      <c r="D62" s="3"/>
    </row>
    <row r="63" spans="1:14" ht="18" customHeight="1" x14ac:dyDescent="0.2">
      <c r="A63" s="55" t="s">
        <v>16</v>
      </c>
      <c r="B63" s="70">
        <v>4300</v>
      </c>
      <c r="C63" s="56">
        <v>1</v>
      </c>
      <c r="D63" s="71" t="s">
        <v>206</v>
      </c>
    </row>
  </sheetData>
  <mergeCells count="14">
    <mergeCell ref="F4:G4"/>
    <mergeCell ref="F5:G5"/>
    <mergeCell ref="F6:G6"/>
    <mergeCell ref="F9:G9"/>
    <mergeCell ref="K18:N18"/>
    <mergeCell ref="A19:D19"/>
    <mergeCell ref="F19:I19"/>
    <mergeCell ref="K19:N19"/>
    <mergeCell ref="F10:G10"/>
    <mergeCell ref="F11:G11"/>
    <mergeCell ref="F12:G12"/>
    <mergeCell ref="A15:B15"/>
    <mergeCell ref="A18:D18"/>
    <mergeCell ref="F18:I18"/>
  </mergeCells>
  <hyperlinks>
    <hyperlink ref="F9" r:id="rId1" display="Source: irs.gov/pub/irs-pdf/fw4.pdf" xr:uid="{773C8EFB-9D98-42E7-9E46-DA8CB0219064}"/>
    <hyperlink ref="A15:B15" r:id="rId2" display="Source: irs.gov/pub/irs-pdf/p15t.pdf" xr:uid="{D4320C66-BF50-4BEE-9C2A-A27F2BC77C9A}"/>
    <hyperlink ref="F4" r:id="rId3" display="Source: irs.gov/pub/irs-pdf/fw4.pdf" xr:uid="{F20C6DBA-8689-4F7E-9E09-F92FC7A49F8D}"/>
  </hyperlinks>
  <pageMargins left="0.7" right="0.7" top="0.75" bottom="0.75" header="0.3" footer="0.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A3800-605B-403D-A0AF-C8D288380C35}">
  <sheetPr codeName="Sheet9"/>
  <dimension ref="A1:B27"/>
  <sheetViews>
    <sheetView showGridLines="0" workbookViewId="0">
      <selection activeCell="A27" sqref="A27"/>
    </sheetView>
  </sheetViews>
  <sheetFormatPr defaultRowHeight="12.75" x14ac:dyDescent="0.2"/>
  <cols>
    <col min="1" max="1" width="24.7109375" customWidth="1"/>
  </cols>
  <sheetData>
    <row r="1" spans="1:1" ht="15" x14ac:dyDescent="0.2">
      <c r="A1" s="11" t="s">
        <v>78</v>
      </c>
    </row>
    <row r="2" spans="1:1" x14ac:dyDescent="0.2">
      <c r="A2" s="12" t="s">
        <v>86</v>
      </c>
    </row>
    <row r="3" spans="1:1" x14ac:dyDescent="0.2">
      <c r="A3" s="12" t="s">
        <v>87</v>
      </c>
    </row>
    <row r="5" spans="1:1" ht="15" x14ac:dyDescent="0.2">
      <c r="A5" s="11" t="s">
        <v>79</v>
      </c>
    </row>
    <row r="6" spans="1:1" x14ac:dyDescent="0.2">
      <c r="A6" s="13" t="s">
        <v>88</v>
      </c>
    </row>
    <row r="7" spans="1:1" x14ac:dyDescent="0.2">
      <c r="A7" s="13" t="s">
        <v>80</v>
      </c>
    </row>
    <row r="8" spans="1:1" x14ac:dyDescent="0.2">
      <c r="A8" s="13" t="s">
        <v>81</v>
      </c>
    </row>
    <row r="9" spans="1:1" x14ac:dyDescent="0.2">
      <c r="A9" s="13" t="s">
        <v>82</v>
      </c>
    </row>
    <row r="11" spans="1:1" ht="15" x14ac:dyDescent="0.2">
      <c r="A11" s="14" t="s">
        <v>83</v>
      </c>
    </row>
    <row r="12" spans="1:1" x14ac:dyDescent="0.2">
      <c r="A12" s="13" t="s">
        <v>88</v>
      </c>
    </row>
    <row r="13" spans="1:1" x14ac:dyDescent="0.2">
      <c r="A13" s="13" t="s">
        <v>80</v>
      </c>
    </row>
    <row r="14" spans="1:1" x14ac:dyDescent="0.2">
      <c r="A14" s="13" t="s">
        <v>84</v>
      </c>
    </row>
    <row r="15" spans="1:1" x14ac:dyDescent="0.2">
      <c r="A15" s="13" t="s">
        <v>85</v>
      </c>
    </row>
    <row r="17" spans="1:2" ht="15" x14ac:dyDescent="0.2">
      <c r="A17" s="14" t="s">
        <v>93</v>
      </c>
    </row>
    <row r="18" spans="1:2" x14ac:dyDescent="0.2">
      <c r="A18" s="13" t="s">
        <v>48</v>
      </c>
      <c r="B18" s="81">
        <v>6.2E-2</v>
      </c>
    </row>
    <row r="19" spans="1:2" x14ac:dyDescent="0.2">
      <c r="A19" s="13" t="s">
        <v>49</v>
      </c>
      <c r="B19" s="81">
        <v>1.4500000000000001E-2</v>
      </c>
    </row>
    <row r="21" spans="1:2" ht="15" x14ac:dyDescent="0.2">
      <c r="A21" s="11" t="s">
        <v>147</v>
      </c>
    </row>
    <row r="22" spans="1:2" x14ac:dyDescent="0.2">
      <c r="A22" s="12" t="s">
        <v>148</v>
      </c>
    </row>
    <row r="23" spans="1:2" x14ac:dyDescent="0.2">
      <c r="A23" s="12" t="s">
        <v>91</v>
      </c>
    </row>
    <row r="25" spans="1:2" ht="15" x14ac:dyDescent="0.2">
      <c r="A25" s="11" t="s">
        <v>193</v>
      </c>
    </row>
    <row r="26" spans="1:2" x14ac:dyDescent="0.2">
      <c r="A26" s="12" t="s">
        <v>88</v>
      </c>
    </row>
    <row r="27" spans="1:2" x14ac:dyDescent="0.2">
      <c r="A27" s="12" t="s">
        <v>194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I58"/>
  <sheetViews>
    <sheetView showGridLines="0" workbookViewId="0">
      <selection activeCell="B6" sqref="B6"/>
    </sheetView>
  </sheetViews>
  <sheetFormatPr defaultRowHeight="12.75" x14ac:dyDescent="0.2"/>
  <cols>
    <col min="1" max="1" width="2.7109375" style="113" customWidth="1"/>
    <col min="2" max="2" width="74.42578125" style="113" customWidth="1"/>
    <col min="3" max="3" width="16.85546875" style="113" customWidth="1"/>
    <col min="4" max="16384" width="9.140625" style="113"/>
  </cols>
  <sheetData>
    <row r="1" spans="1:9" s="96" customFormat="1" ht="30" customHeight="1" x14ac:dyDescent="0.2">
      <c r="A1" s="92"/>
      <c r="B1" s="93" t="s">
        <v>6</v>
      </c>
      <c r="C1" s="94"/>
      <c r="D1" s="95"/>
      <c r="E1" s="95"/>
      <c r="F1" s="95"/>
      <c r="G1" s="95"/>
      <c r="H1" s="95"/>
    </row>
    <row r="2" spans="1:9" s="97" customFormat="1" ht="14.25" x14ac:dyDescent="0.2"/>
    <row r="3" spans="1:9" s="97" customFormat="1" ht="15" x14ac:dyDescent="0.2">
      <c r="B3" s="98" t="s">
        <v>183</v>
      </c>
    </row>
    <row r="4" spans="1:9" s="97" customFormat="1" ht="14.25" x14ac:dyDescent="0.2">
      <c r="B4" s="99" t="s">
        <v>189</v>
      </c>
    </row>
    <row r="5" spans="1:9" s="97" customFormat="1" ht="14.25" x14ac:dyDescent="0.2"/>
    <row r="6" spans="1:9" s="97" customFormat="1" ht="16.5" x14ac:dyDescent="0.2">
      <c r="B6" s="100" t="str">
        <f ca="1">"© 2013 - "&amp;YEAR(TODAY())&amp;" Spreadsheet123 LTD"</f>
        <v>© 2013 - 2024 Spreadsheet123 LTD</v>
      </c>
    </row>
    <row r="7" spans="1:9" s="97" customFormat="1" ht="14.25" x14ac:dyDescent="0.2"/>
    <row r="8" spans="1:9" s="97" customFormat="1" ht="16.5" x14ac:dyDescent="0.2">
      <c r="B8" s="100" t="s">
        <v>184</v>
      </c>
      <c r="C8" s="101"/>
      <c r="D8" s="101"/>
      <c r="E8" s="101"/>
      <c r="F8" s="101"/>
      <c r="G8" s="101"/>
      <c r="H8" s="101"/>
    </row>
    <row r="9" spans="1:9" s="97" customFormat="1" ht="16.5" x14ac:dyDescent="0.2">
      <c r="B9" s="100"/>
      <c r="C9" s="101"/>
      <c r="D9" s="101"/>
      <c r="E9" s="101"/>
      <c r="F9" s="101"/>
      <c r="G9" s="101"/>
      <c r="H9" s="101"/>
    </row>
    <row r="10" spans="1:9" s="97" customFormat="1" ht="33" x14ac:dyDescent="0.2">
      <c r="B10" s="102" t="s">
        <v>185</v>
      </c>
      <c r="C10" s="103"/>
      <c r="D10" s="103"/>
      <c r="E10" s="103"/>
      <c r="F10" s="103"/>
      <c r="G10" s="103"/>
      <c r="H10" s="103"/>
    </row>
    <row r="11" spans="1:9" s="97" customFormat="1" ht="16.5" x14ac:dyDescent="0.2">
      <c r="B11" s="104"/>
      <c r="C11" s="101"/>
      <c r="D11" s="101"/>
      <c r="E11" s="101"/>
      <c r="F11" s="101"/>
      <c r="G11" s="101"/>
      <c r="H11" s="101"/>
    </row>
    <row r="12" spans="1:9" s="97" customFormat="1" ht="66" x14ac:dyDescent="0.2">
      <c r="B12" s="105" t="s">
        <v>186</v>
      </c>
      <c r="C12" s="106"/>
      <c r="D12" s="106"/>
      <c r="E12" s="106"/>
      <c r="F12" s="106"/>
      <c r="G12" s="106"/>
      <c r="H12" s="106"/>
      <c r="I12" s="107"/>
    </row>
    <row r="13" spans="1:9" s="97" customFormat="1" ht="16.5" x14ac:dyDescent="0.2">
      <c r="B13" s="108"/>
      <c r="C13" s="109"/>
      <c r="D13" s="109"/>
      <c r="E13" s="109"/>
      <c r="F13" s="109"/>
      <c r="G13" s="109"/>
      <c r="H13" s="109"/>
      <c r="I13" s="110"/>
    </row>
    <row r="14" spans="1:9" s="97" customFormat="1" ht="49.5" x14ac:dyDescent="0.2">
      <c r="B14" s="102" t="s">
        <v>187</v>
      </c>
      <c r="C14" s="103"/>
      <c r="D14" s="103"/>
      <c r="E14" s="103"/>
      <c r="F14" s="103"/>
      <c r="G14" s="103"/>
      <c r="H14" s="103"/>
    </row>
    <row r="15" spans="1:9" s="97" customFormat="1" ht="16.5" x14ac:dyDescent="0.2">
      <c r="B15" s="101"/>
      <c r="C15" s="101"/>
      <c r="D15" s="101"/>
      <c r="E15" s="101"/>
      <c r="F15" s="101"/>
      <c r="G15" s="101"/>
      <c r="H15" s="101"/>
    </row>
    <row r="16" spans="1:9" s="97" customFormat="1" ht="16.5" x14ac:dyDescent="0.2">
      <c r="B16" s="111" t="s">
        <v>188</v>
      </c>
      <c r="C16" s="112"/>
      <c r="D16" s="101"/>
      <c r="E16" s="101"/>
      <c r="F16" s="101"/>
      <c r="G16" s="101"/>
      <c r="H16" s="101"/>
    </row>
    <row r="17" spans="2:9" s="97" customFormat="1" ht="16.5" x14ac:dyDescent="0.2">
      <c r="B17" s="99" t="s">
        <v>190</v>
      </c>
      <c r="C17" s="101"/>
      <c r="D17" s="101"/>
      <c r="E17" s="101"/>
      <c r="F17" s="101"/>
      <c r="G17" s="101"/>
      <c r="H17" s="101"/>
    </row>
    <row r="18" spans="2:9" x14ac:dyDescent="0.2">
      <c r="B18" s="114"/>
      <c r="C18" s="114"/>
      <c r="D18" s="114"/>
      <c r="E18" s="114"/>
      <c r="F18" s="114"/>
      <c r="G18" s="114"/>
      <c r="H18" s="114"/>
      <c r="I18" s="114"/>
    </row>
    <row r="19" spans="2:9" s="115" customFormat="1" ht="15" x14ac:dyDescent="0.2">
      <c r="B19" s="116"/>
      <c r="C19" s="116"/>
      <c r="D19" s="116"/>
      <c r="E19" s="116"/>
      <c r="F19" s="116"/>
      <c r="G19" s="116"/>
      <c r="H19" s="116"/>
      <c r="I19" s="116"/>
    </row>
    <row r="20" spans="2:9" ht="12.75" customHeight="1" x14ac:dyDescent="0.2"/>
    <row r="21" spans="2:9" x14ac:dyDescent="0.2">
      <c r="B21" s="117"/>
      <c r="C21" s="114"/>
      <c r="D21" s="114"/>
      <c r="E21" s="114"/>
      <c r="F21" s="114"/>
      <c r="G21" s="114"/>
      <c r="H21" s="114"/>
      <c r="I21" s="114"/>
    </row>
    <row r="22" spans="2:9" ht="12.75" customHeight="1" x14ac:dyDescent="0.2"/>
    <row r="23" spans="2:9" ht="12.75" customHeight="1" x14ac:dyDescent="0.2"/>
    <row r="24" spans="2:9" ht="12.75" customHeight="1" x14ac:dyDescent="0.2"/>
    <row r="25" spans="2:9" ht="15" x14ac:dyDescent="0.25">
      <c r="B25" s="118"/>
      <c r="C25" s="118"/>
      <c r="D25" s="118"/>
      <c r="E25" s="118"/>
      <c r="F25" s="118"/>
      <c r="G25" s="118"/>
      <c r="H25" s="118"/>
      <c r="I25" s="118"/>
    </row>
    <row r="26" spans="2:9" ht="15" x14ac:dyDescent="0.25">
      <c r="B26" s="118"/>
      <c r="C26" s="118"/>
      <c r="D26" s="118"/>
      <c r="E26" s="118"/>
      <c r="F26" s="118"/>
      <c r="G26" s="118"/>
      <c r="H26" s="118"/>
      <c r="I26" s="118"/>
    </row>
    <row r="27" spans="2:9" ht="15" x14ac:dyDescent="0.25">
      <c r="B27" s="119"/>
      <c r="C27" s="119"/>
      <c r="D27" s="119"/>
      <c r="E27" s="119"/>
      <c r="F27" s="119"/>
      <c r="G27" s="119"/>
      <c r="H27" s="119"/>
      <c r="I27" s="119"/>
    </row>
    <row r="28" spans="2:9" ht="15" x14ac:dyDescent="0.25">
      <c r="B28" s="119"/>
      <c r="C28" s="119"/>
      <c r="D28" s="119"/>
      <c r="E28" s="119"/>
      <c r="F28" s="119"/>
      <c r="G28" s="119"/>
      <c r="H28" s="119"/>
      <c r="I28" s="119"/>
    </row>
    <row r="29" spans="2:9" ht="15" x14ac:dyDescent="0.25">
      <c r="B29" s="119"/>
      <c r="C29" s="119"/>
      <c r="D29" s="119"/>
      <c r="E29" s="119"/>
      <c r="F29" s="119"/>
      <c r="G29" s="119"/>
      <c r="H29" s="119"/>
      <c r="I29" s="119"/>
    </row>
    <row r="30" spans="2:9" x14ac:dyDescent="0.2">
      <c r="B30" s="114"/>
      <c r="C30" s="114"/>
      <c r="D30" s="114"/>
      <c r="E30" s="114"/>
      <c r="F30" s="114"/>
      <c r="G30" s="114"/>
      <c r="H30" s="114"/>
      <c r="I30" s="114"/>
    </row>
    <row r="31" spans="2:9" s="115" customFormat="1" ht="15" x14ac:dyDescent="0.2">
      <c r="B31" s="116"/>
      <c r="C31" s="116"/>
      <c r="D31" s="116"/>
      <c r="E31" s="116"/>
      <c r="F31" s="116"/>
      <c r="G31" s="116"/>
      <c r="H31" s="116"/>
      <c r="I31" s="116"/>
    </row>
    <row r="32" spans="2:9" x14ac:dyDescent="0.2">
      <c r="B32" s="120"/>
      <c r="C32" s="120"/>
      <c r="D32" s="120"/>
      <c r="E32" s="120"/>
      <c r="F32" s="120"/>
      <c r="G32" s="120"/>
      <c r="H32" s="120"/>
      <c r="I32" s="120"/>
    </row>
    <row r="33" spans="2:9" x14ac:dyDescent="0.2">
      <c r="B33" s="120"/>
      <c r="C33" s="120"/>
      <c r="D33" s="120"/>
      <c r="E33" s="120"/>
      <c r="F33" s="120"/>
      <c r="G33" s="120"/>
      <c r="H33" s="120"/>
      <c r="I33" s="120"/>
    </row>
    <row r="34" spans="2:9" x14ac:dyDescent="0.2">
      <c r="B34" s="120"/>
    </row>
    <row r="35" spans="2:9" x14ac:dyDescent="0.2">
      <c r="B35" s="120"/>
      <c r="C35" s="120"/>
      <c r="D35" s="120"/>
      <c r="E35" s="120"/>
      <c r="F35" s="120"/>
      <c r="G35" s="120"/>
      <c r="H35" s="120"/>
      <c r="I35" s="120"/>
    </row>
    <row r="36" spans="2:9" x14ac:dyDescent="0.2">
      <c r="B36" s="114"/>
      <c r="C36" s="114"/>
      <c r="D36" s="114"/>
      <c r="E36" s="114"/>
      <c r="F36" s="114"/>
      <c r="G36" s="114"/>
      <c r="H36" s="114"/>
      <c r="I36" s="114"/>
    </row>
    <row r="37" spans="2:9" s="115" customFormat="1" ht="15" x14ac:dyDescent="0.2">
      <c r="B37" s="116"/>
      <c r="C37" s="116"/>
      <c r="D37" s="116"/>
      <c r="E37" s="116"/>
      <c r="F37" s="116"/>
      <c r="G37" s="116"/>
      <c r="H37" s="116"/>
      <c r="I37" s="116"/>
    </row>
    <row r="38" spans="2:9" ht="12.75" customHeight="1" x14ac:dyDescent="0.2"/>
    <row r="39" spans="2:9" ht="12.75" customHeight="1" x14ac:dyDescent="0.2"/>
    <row r="40" spans="2:9" x14ac:dyDescent="0.2">
      <c r="B40" s="114"/>
      <c r="C40" s="114"/>
      <c r="D40" s="114"/>
      <c r="E40" s="114"/>
      <c r="F40" s="114"/>
      <c r="G40" s="114"/>
      <c r="H40" s="114"/>
      <c r="I40" s="114"/>
    </row>
    <row r="41" spans="2:9" s="115" customFormat="1" ht="15" x14ac:dyDescent="0.2">
      <c r="B41" s="116"/>
      <c r="C41" s="116"/>
      <c r="D41" s="116"/>
      <c r="E41" s="116"/>
      <c r="F41" s="116"/>
      <c r="G41" s="116"/>
      <c r="H41" s="116"/>
      <c r="I41" s="116"/>
    </row>
    <row r="42" spans="2:9" ht="12.75" customHeight="1" x14ac:dyDescent="0.2"/>
    <row r="43" spans="2:9" ht="12.75" customHeight="1" x14ac:dyDescent="0.2"/>
    <row r="44" spans="2:9" ht="12.75" customHeight="1" x14ac:dyDescent="0.2"/>
    <row r="45" spans="2:9" ht="12.75" customHeight="1" x14ac:dyDescent="0.2"/>
    <row r="46" spans="2:9" ht="12.75" customHeight="1" x14ac:dyDescent="0.2"/>
    <row r="47" spans="2:9" ht="12.75" customHeight="1" x14ac:dyDescent="0.2"/>
    <row r="48" spans="2:9" ht="12.75" customHeight="1" x14ac:dyDescent="0.2"/>
    <row r="49" spans="2:9" ht="12.75" customHeight="1" x14ac:dyDescent="0.2"/>
    <row r="50" spans="2:9" x14ac:dyDescent="0.2">
      <c r="B50" s="114"/>
      <c r="C50" s="114"/>
      <c r="D50" s="114"/>
      <c r="E50" s="114"/>
      <c r="F50" s="114"/>
      <c r="G50" s="114"/>
      <c r="H50" s="114"/>
      <c r="I50" s="114"/>
    </row>
    <row r="51" spans="2:9" s="121" customFormat="1" ht="9" x14ac:dyDescent="0.15">
      <c r="B51" s="122"/>
      <c r="C51" s="123"/>
      <c r="D51" s="123"/>
      <c r="E51" s="123"/>
      <c r="F51" s="123"/>
      <c r="G51" s="123"/>
      <c r="H51" s="123"/>
      <c r="I51" s="123"/>
    </row>
    <row r="52" spans="2:9" s="121" customFormat="1" ht="9" x14ac:dyDescent="0.15">
      <c r="B52" s="123"/>
      <c r="C52" s="123"/>
      <c r="D52" s="123"/>
      <c r="E52" s="123"/>
      <c r="F52" s="123"/>
      <c r="G52" s="123"/>
      <c r="H52" s="123"/>
      <c r="I52" s="123"/>
    </row>
    <row r="53" spans="2:9" s="121" customFormat="1" ht="9" x14ac:dyDescent="0.15">
      <c r="B53" s="123"/>
      <c r="C53" s="123"/>
      <c r="D53" s="123"/>
      <c r="E53" s="123"/>
      <c r="F53" s="123"/>
      <c r="G53" s="123"/>
      <c r="H53" s="123"/>
      <c r="I53" s="123"/>
    </row>
    <row r="54" spans="2:9" x14ac:dyDescent="0.2">
      <c r="B54" s="114"/>
      <c r="C54" s="114"/>
      <c r="D54" s="114"/>
      <c r="E54" s="114"/>
      <c r="F54" s="114"/>
      <c r="G54" s="114"/>
      <c r="H54" s="114"/>
      <c r="I54" s="114"/>
    </row>
    <row r="55" spans="2:9" s="115" customFormat="1" ht="15" x14ac:dyDescent="0.2">
      <c r="B55" s="116"/>
      <c r="C55" s="116"/>
      <c r="D55" s="116"/>
      <c r="E55" s="116"/>
      <c r="F55" s="116"/>
      <c r="G55" s="116"/>
      <c r="H55" s="116"/>
      <c r="I55" s="116"/>
    </row>
    <row r="56" spans="2:9" ht="12.75" customHeight="1" x14ac:dyDescent="0.2"/>
    <row r="57" spans="2:9" x14ac:dyDescent="0.2">
      <c r="B57" s="114"/>
      <c r="C57" s="114"/>
      <c r="D57" s="114"/>
      <c r="E57" s="114"/>
      <c r="F57" s="114"/>
      <c r="G57" s="114"/>
      <c r="H57" s="114"/>
      <c r="I57" s="114"/>
    </row>
    <row r="58" spans="2:9" x14ac:dyDescent="0.2">
      <c r="B58" s="114"/>
      <c r="C58" s="114"/>
      <c r="D58" s="114"/>
      <c r="E58" s="114"/>
      <c r="F58" s="114"/>
      <c r="G58" s="114"/>
      <c r="H58" s="114"/>
      <c r="I58" s="114"/>
    </row>
  </sheetData>
  <phoneticPr fontId="3" type="noConversion"/>
  <hyperlinks>
    <hyperlink ref="B4" r:id="rId1" xr:uid="{351D60EA-EB68-4AAE-9F31-80752ABB33D8}"/>
    <hyperlink ref="B17" r:id="rId2" xr:uid="{2FF416BB-00E4-4658-86B0-7477F914C7A0}"/>
  </hyperlinks>
  <pageMargins left="0.55118110236220474" right="0.35433070866141736" top="0.98425196850393704" bottom="0.98425196850393704" header="0.51181102362204722" footer="0.51181102362204722"/>
  <pageSetup scale="90" orientation="portrait" r:id="rId3"/>
  <headerFooter alignWithMargins="0">
    <oddFooter>&amp;L© 2009 Spreadsheet123.com&amp;RCompany Payroll by Spreadsheet123.com</oddFooter>
  </headerFooter>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Employee Register</vt:lpstr>
      <vt:lpstr>Payroll Calculator</vt:lpstr>
      <vt:lpstr>Paystubs</vt:lpstr>
      <vt:lpstr>YTD</vt:lpstr>
      <vt:lpstr>IRS Report</vt:lpstr>
      <vt:lpstr>Employee Report</vt:lpstr>
      <vt:lpstr>Federal Tax Tables New</vt:lpstr>
      <vt:lpstr>Settings</vt:lpstr>
      <vt:lpstr>©</vt:lpstr>
      <vt:lpstr>Paystubs!Print_Area</vt:lpstr>
    </vt:vector>
  </TitlesOfParts>
  <Company>Spreadsheet123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Payroll Calculator Pro (Limited Trial)</dc:title>
  <dc:creator>Spreadsheet123.com</dc:creator>
  <dc:description>© 2008 - 2024 Spreadsheet123 LTD. All rights reserved</dc:description>
  <cp:lastModifiedBy>Alex Bejanishvili</cp:lastModifiedBy>
  <cp:lastPrinted>2021-01-03T20:05:02Z</cp:lastPrinted>
  <dcterms:created xsi:type="dcterms:W3CDTF">2009-09-04T21:29:45Z</dcterms:created>
  <dcterms:modified xsi:type="dcterms:W3CDTF">2024-01-04T21:35:38Z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 2008 - 2024 Spreadsheet123 LTD.</vt:lpwstr>
  </property>
  <property fmtid="{D5CDD505-2E9C-101B-9397-08002B2CF9AE}" pid="3" name="Version">
    <vt:lpwstr>2.3.2</vt:lpwstr>
  </property>
  <property fmtid="{D5CDD505-2E9C-101B-9397-08002B2CF9AE}" pid="4" name="Source">
    <vt:lpwstr>https://www.spreadsheet123.com/calculators/payroll-calculator</vt:lpwstr>
  </property>
  <property fmtid="{D5CDD505-2E9C-101B-9397-08002B2CF9AE}" pid="5" name="Year">
    <vt:lpwstr>2024</vt:lpwstr>
  </property>
</Properties>
</file>